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320 Product Program\2021 Cookies\2021 MarComm\"/>
    </mc:Choice>
  </mc:AlternateContent>
  <bookViews>
    <workbookView xWindow="0" yWindow="0" windowWidth="28800" windowHeight="10800" activeTab="3"/>
  </bookViews>
  <sheets>
    <sheet name="Instructions" sheetId="11" r:id="rId1"/>
    <sheet name="Daisy" sheetId="4" r:id="rId2"/>
    <sheet name="Brownie" sheetId="5" r:id="rId3"/>
    <sheet name="Junior" sheetId="6" r:id="rId4"/>
    <sheet name="Cadette" sheetId="7" r:id="rId5"/>
    <sheet name="Senior" sheetId="9" r:id="rId6"/>
    <sheet name="Ambassador" sheetId="8" r:id="rId7"/>
    <sheet name="Group" sheetId="10" r:id="rId8"/>
  </sheets>
  <definedNames>
    <definedName name="_xlnm.Print_Area" localSheetId="6">Ambassador!$A$6:$F$29</definedName>
    <definedName name="_xlnm.Print_Area" localSheetId="2">Brownie!$A$6:$F$29</definedName>
    <definedName name="_xlnm.Print_Area" localSheetId="4">Cadette!$A$6:$F$29</definedName>
    <definedName name="_xlnm.Print_Area" localSheetId="1">Daisy!$A$6:$F$29</definedName>
    <definedName name="_xlnm.Print_Area" localSheetId="7">Group!$A$6:$F$29</definedName>
    <definedName name="_xlnm.Print_Area" localSheetId="3">Junior!$A$6:$F$29</definedName>
    <definedName name="_xlnm.Print_Area" localSheetId="5">Senior!$A$6:$F$29</definedName>
  </definedNames>
  <calcPr calcId="162913"/>
</workbook>
</file>

<file path=xl/calcChain.xml><?xml version="1.0" encoding="utf-8"?>
<calcChain xmlns="http://schemas.openxmlformats.org/spreadsheetml/2006/main">
  <c r="C21" i="10" l="1"/>
  <c r="D21" i="10" s="1"/>
  <c r="C21" i="9"/>
  <c r="D21" i="9" s="1"/>
  <c r="C21" i="8"/>
  <c r="D21" i="8" s="1"/>
  <c r="C21" i="7"/>
  <c r="D21" i="7" s="1"/>
  <c r="C21" i="6"/>
  <c r="D21" i="6" s="1"/>
  <c r="C21" i="5"/>
  <c r="D21" i="5" s="1"/>
  <c r="E28" i="10" l="1"/>
  <c r="C27" i="10"/>
  <c r="D27" i="10" s="1"/>
  <c r="C26" i="10"/>
  <c r="D26" i="10" s="1"/>
  <c r="C25" i="10"/>
  <c r="D25" i="10" s="1"/>
  <c r="C24" i="10"/>
  <c r="D24" i="10" s="1"/>
  <c r="C23" i="10"/>
  <c r="D23" i="10" s="1"/>
  <c r="C22" i="10"/>
  <c r="D22" i="10" s="1"/>
  <c r="C20" i="10"/>
  <c r="D11" i="10"/>
  <c r="E28" i="9"/>
  <c r="C27" i="9"/>
  <c r="D27" i="9" s="1"/>
  <c r="C26" i="9"/>
  <c r="D26" i="9" s="1"/>
  <c r="C25" i="9"/>
  <c r="D25" i="9" s="1"/>
  <c r="C24" i="9"/>
  <c r="D24" i="9" s="1"/>
  <c r="C23" i="9"/>
  <c r="D23" i="9" s="1"/>
  <c r="C22" i="9"/>
  <c r="D22" i="9" s="1"/>
  <c r="C20" i="9"/>
  <c r="D11" i="9"/>
  <c r="E28" i="8"/>
  <c r="C27" i="8"/>
  <c r="D27" i="8" s="1"/>
  <c r="C26" i="8"/>
  <c r="D26" i="8" s="1"/>
  <c r="C25" i="8"/>
  <c r="D25" i="8" s="1"/>
  <c r="C24" i="8"/>
  <c r="D24" i="8" s="1"/>
  <c r="C23" i="8"/>
  <c r="D23" i="8" s="1"/>
  <c r="C22" i="8"/>
  <c r="D22" i="8" s="1"/>
  <c r="C20" i="8"/>
  <c r="D11" i="8"/>
  <c r="E28" i="7"/>
  <c r="C27" i="7"/>
  <c r="D27" i="7" s="1"/>
  <c r="C26" i="7"/>
  <c r="D26" i="7" s="1"/>
  <c r="C25" i="7"/>
  <c r="D25" i="7" s="1"/>
  <c r="C24" i="7"/>
  <c r="D24" i="7" s="1"/>
  <c r="C23" i="7"/>
  <c r="D23" i="7" s="1"/>
  <c r="C22" i="7"/>
  <c r="D22" i="7" s="1"/>
  <c r="C20" i="7"/>
  <c r="D11" i="7"/>
  <c r="E28" i="6"/>
  <c r="C27" i="6"/>
  <c r="D27" i="6" s="1"/>
  <c r="C26" i="6"/>
  <c r="D26" i="6" s="1"/>
  <c r="D25" i="6"/>
  <c r="C25" i="6"/>
  <c r="C24" i="6"/>
  <c r="D24" i="6" s="1"/>
  <c r="C23" i="6"/>
  <c r="D23" i="6" s="1"/>
  <c r="C22" i="6"/>
  <c r="D22" i="6" s="1"/>
  <c r="C20" i="6"/>
  <c r="D11" i="6"/>
  <c r="E28" i="5"/>
  <c r="C27" i="5"/>
  <c r="D27" i="5" s="1"/>
  <c r="C26" i="5"/>
  <c r="D26" i="5" s="1"/>
  <c r="C25" i="5"/>
  <c r="D25" i="5" s="1"/>
  <c r="C24" i="5"/>
  <c r="D24" i="5" s="1"/>
  <c r="C23" i="5"/>
  <c r="D23" i="5" s="1"/>
  <c r="C22" i="5"/>
  <c r="D22" i="5" s="1"/>
  <c r="C20" i="5"/>
  <c r="D20" i="5" s="1"/>
  <c r="D11" i="5"/>
  <c r="D11" i="4"/>
  <c r="C20" i="4"/>
  <c r="D20" i="4" s="1"/>
  <c r="C21" i="4"/>
  <c r="D21" i="4" s="1"/>
  <c r="C22" i="4"/>
  <c r="D22" i="4" s="1"/>
  <c r="C23" i="4"/>
  <c r="D23" i="4" s="1"/>
  <c r="C24" i="4"/>
  <c r="D24" i="4" s="1"/>
  <c r="C25" i="4"/>
  <c r="D25" i="4" s="1"/>
  <c r="C26" i="4"/>
  <c r="D26" i="4" s="1"/>
  <c r="C27" i="4"/>
  <c r="D27" i="4" s="1"/>
  <c r="E28" i="4"/>
  <c r="C28" i="9" l="1"/>
  <c r="C28" i="6"/>
  <c r="C28" i="10"/>
  <c r="D20" i="10"/>
  <c r="D28" i="10" s="1"/>
  <c r="D12" i="10" s="1"/>
  <c r="D20" i="9"/>
  <c r="D28" i="9" s="1"/>
  <c r="D12" i="9" s="1"/>
  <c r="C28" i="8"/>
  <c r="D20" i="8"/>
  <c r="D28" i="8" s="1"/>
  <c r="D12" i="8" s="1"/>
  <c r="C28" i="7"/>
  <c r="D20" i="7"/>
  <c r="D28" i="7" s="1"/>
  <c r="D12" i="7" s="1"/>
  <c r="D20" i="6"/>
  <c r="D28" i="6" s="1"/>
  <c r="D12" i="6" s="1"/>
  <c r="C28" i="5"/>
  <c r="D28" i="5"/>
  <c r="D12" i="5" s="1"/>
  <c r="C28" i="4"/>
  <c r="D28" i="4"/>
  <c r="D12" i="4" l="1"/>
</calcChain>
</file>

<file path=xl/sharedStrings.xml><?xml version="1.0" encoding="utf-8"?>
<sst xmlns="http://schemas.openxmlformats.org/spreadsheetml/2006/main" count="244" uniqueCount="64">
  <si>
    <t>TROOP CASE TOTAL</t>
  </si>
  <si>
    <t>Peanut Butter Sandwich</t>
  </si>
  <si>
    <t xml:space="preserve"> </t>
  </si>
  <si>
    <t>Caramel deLites</t>
  </si>
  <si>
    <t>Peanut Butter Patties</t>
  </si>
  <si>
    <t>Thin Mint</t>
  </si>
  <si>
    <t>Shortbread</t>
  </si>
  <si>
    <t>Lemonades</t>
  </si>
  <si>
    <t>% Mix by Variety</t>
  </si>
  <si>
    <t xml:space="preserve">Recommended order in cases based on percentage entered below  </t>
  </si>
  <si>
    <t>ALL VARIETIES ARE SHIPPED IN CASES OF 12 PACKAGES</t>
  </si>
  <si>
    <t>Order - in FULL CASES</t>
  </si>
  <si>
    <t>Phone</t>
  </si>
  <si>
    <t>Email</t>
  </si>
  <si>
    <t xml:space="preserve">Name </t>
  </si>
  <si>
    <t>Packages  to reach Council Goal</t>
  </si>
  <si>
    <t>Council per girl average goal</t>
  </si>
  <si>
    <t>Daisy</t>
  </si>
  <si>
    <t>Level</t>
  </si>
  <si>
    <t xml:space="preserve">Troop </t>
  </si>
  <si>
    <t>Troop Initial Order Estimate</t>
  </si>
  <si>
    <t>Service Unit</t>
  </si>
  <si>
    <t xml:space="preserve">INITIAL ORDER ESTIMATE </t>
  </si>
  <si>
    <t>Brownie</t>
  </si>
  <si>
    <t>Junior</t>
  </si>
  <si>
    <t>Cadette</t>
  </si>
  <si>
    <t>Ambassador</t>
  </si>
  <si>
    <t>Senior</t>
  </si>
  <si>
    <t>Group</t>
  </si>
  <si>
    <t>Using the excel worksheet</t>
  </si>
  <si>
    <t>Remember that this is a suggested order - you can use the column to write in an order that you feel most comfortable with ordering.</t>
  </si>
  <si>
    <t xml:space="preserve">highlighted box in the upper right corner.  </t>
  </si>
  <si>
    <t>Smores</t>
  </si>
  <si>
    <t xml:space="preserve">All the numbers will change based on the council's PGA for your age level and the suggested order of 90% </t>
  </si>
  <si>
    <t xml:space="preserve">You can print your sheet for your records.  Select print and choose active sheets.  </t>
  </si>
  <si>
    <t>All of the numbers will update based on a new number of girls registered and your troop's PGA from last year.</t>
  </si>
  <si>
    <t># Girls registered</t>
  </si>
  <si>
    <t># Girls Registered</t>
  </si>
  <si>
    <t>How to Use the Cookie Calculator:</t>
  </si>
  <si>
    <t xml:space="preserve">Find your grade on the tabs below.   </t>
  </si>
  <si>
    <t>These numbers represent an average size troop in California's Central Coast in the 2020 Cookie Sale.</t>
  </si>
  <si>
    <t xml:space="preserve">If your troop has more or less girls registered in 2021 cookie sale, enter that number in the girls selling box highlighted in yellow.  </t>
  </si>
  <si>
    <t xml:space="preserve">If you are a returning troop, you can also use this form if you do not wish to use the print out provided at training.  </t>
  </si>
  <si>
    <t>Go to Smart Cookies and choose Archive reports and pull up your troop balance summary report</t>
  </si>
  <si>
    <t xml:space="preserve">Enter in the number of girls registered in 2020 in the yellow highlighted box and enter in your troop PGA from your report in the green </t>
  </si>
  <si>
    <t>2020 Daisy Per Girl Average</t>
  </si>
  <si>
    <t xml:space="preserve">Current PGA based on 2021 Recommended  Order column </t>
  </si>
  <si>
    <t>2021  Initial Case Order that I will place in Smart Cookies</t>
  </si>
  <si>
    <t>2020 average order based on Daisy troop of # of girls registered as listed above</t>
  </si>
  <si>
    <t>Toast Yay</t>
  </si>
  <si>
    <t>Order must be entered into Smart Cookies by January 4, 2021</t>
  </si>
  <si>
    <t>2020 Brownie Per Girl Average</t>
  </si>
  <si>
    <t>2020 Senior Per Girl Average</t>
  </si>
  <si>
    <t>2020 Group Per Girl Average</t>
  </si>
  <si>
    <t>2020 average order based on Brownie troop of # of girls registered as listed above</t>
  </si>
  <si>
    <t>2020 Junior Per Girl Average</t>
  </si>
  <si>
    <t>2020 average order based on Junior troop of # of girls registered as listed above</t>
  </si>
  <si>
    <t>2020 Cadette Per Girl Average</t>
  </si>
  <si>
    <t>2020 average order based on Cadette troop of # of girls registered as listed above</t>
  </si>
  <si>
    <t>2020 average order based on Senior troop of # of girls registered as listed above</t>
  </si>
  <si>
    <t>2020 Ambassador Per Girl Average</t>
  </si>
  <si>
    <t>2020 average order based on Ambassador troop of # of girls registered as listed above</t>
  </si>
  <si>
    <t>2021 Initial Case Order that I will place in Smart Cookies</t>
  </si>
  <si>
    <t>2020 average order based on Group troop of # of girls registered as listed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</si>
</sst>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"/>
    <numFmt numFmtId="166" formatCode="#,##0.0_);\(#,##0.0\)"/>
  </numFmts>
  <fonts count="2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name val="Calibri"/>
      <family val="2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6"/>
      <name val="Calibri"/>
      <family val="2"/>
    </font>
    <font>
      <u/>
      <sz val="11"/>
      <color theme="10"/>
      <name val="Calibri"/>
      <family val="2"/>
    </font>
    <font>
      <b/>
      <sz val="11"/>
      <name val="Calibri"/>
      <family val="2"/>
    </font>
    <font>
      <b/>
      <sz val="12"/>
      <color theme="0"/>
      <name val="Calibri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b/>
      <sz val="10"/>
      <color theme="0"/>
      <name val="Arial"/>
      <family val="2"/>
    </font>
    <font>
      <b/>
      <sz val="14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00FF00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</cellStyleXfs>
  <cellXfs count="257">
    <xf numFmtId="0" fontId="0" fillId="0" borderId="0" xfId="0"/>
    <xf numFmtId="0" fontId="0" fillId="0" borderId="1" xfId="0" applyBorder="1"/>
    <xf numFmtId="1" fontId="4" fillId="0" borderId="2" xfId="0" applyNumberFormat="1" applyFont="1" applyBorder="1" applyAlignment="1">
      <alignment horizontal="center" vertical="center"/>
    </xf>
    <xf numFmtId="164" fontId="5" fillId="0" borderId="1" xfId="2" applyNumberFormat="1" applyFont="1" applyBorder="1" applyAlignment="1">
      <alignment horizontal="center"/>
    </xf>
    <xf numFmtId="1" fontId="4" fillId="2" borderId="5" xfId="0" applyNumberFormat="1" applyFont="1" applyFill="1" applyBorder="1" applyAlignment="1" applyProtection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1" fontId="4" fillId="3" borderId="8" xfId="0" applyNumberFormat="1" applyFont="1" applyFill="1" applyBorder="1" applyAlignment="1" applyProtection="1">
      <alignment horizontal="center" vertical="center"/>
    </xf>
    <xf numFmtId="1" fontId="4" fillId="3" borderId="8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 applyProtection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5" borderId="8" xfId="0" applyNumberFormat="1" applyFont="1" applyFill="1" applyBorder="1" applyAlignment="1" applyProtection="1">
      <alignment horizontal="center" vertical="center"/>
    </xf>
    <xf numFmtId="1" fontId="4" fillId="5" borderId="8" xfId="0" applyNumberFormat="1" applyFont="1" applyFill="1" applyBorder="1" applyAlignment="1">
      <alignment horizontal="center" vertical="center"/>
    </xf>
    <xf numFmtId="1" fontId="4" fillId="6" borderId="8" xfId="0" applyNumberFormat="1" applyFont="1" applyFill="1" applyBorder="1" applyAlignment="1" applyProtection="1">
      <alignment horizontal="center" vertical="center"/>
    </xf>
    <xf numFmtId="1" fontId="4" fillId="6" borderId="8" xfId="0" applyNumberFormat="1" applyFont="1" applyFill="1" applyBorder="1" applyAlignment="1">
      <alignment horizontal="center" vertical="center"/>
    </xf>
    <xf numFmtId="1" fontId="4" fillId="7" borderId="8" xfId="0" applyNumberFormat="1" applyFont="1" applyFill="1" applyBorder="1" applyAlignment="1" applyProtection="1">
      <alignment horizontal="center" vertical="center"/>
    </xf>
    <xf numFmtId="1" fontId="4" fillId="7" borderId="8" xfId="0" applyNumberFormat="1" applyFont="1" applyFill="1" applyBorder="1" applyAlignment="1">
      <alignment horizontal="center" vertical="center"/>
    </xf>
    <xf numFmtId="1" fontId="4" fillId="8" borderId="8" xfId="0" applyNumberFormat="1" applyFont="1" applyFill="1" applyBorder="1" applyAlignment="1">
      <alignment horizontal="center" vertical="center"/>
    </xf>
    <xf numFmtId="9" fontId="0" fillId="0" borderId="0" xfId="0" applyNumberFormat="1"/>
    <xf numFmtId="9" fontId="7" fillId="9" borderId="8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0" xfId="0" applyFont="1" applyBorder="1" applyAlignment="1"/>
    <xf numFmtId="0" fontId="9" fillId="0" borderId="0" xfId="0" applyFont="1" applyBorder="1" applyAlignment="1">
      <alignment horizontal="center"/>
    </xf>
    <xf numFmtId="0" fontId="8" fillId="0" borderId="0" xfId="0" applyFont="1" applyBorder="1"/>
    <xf numFmtId="0" fontId="7" fillId="0" borderId="0" xfId="0" applyFont="1" applyBorder="1" applyAlignment="1" applyProtection="1">
      <alignment horizontal="center"/>
    </xf>
    <xf numFmtId="0" fontId="8" fillId="0" borderId="8" xfId="0" applyFont="1" applyBorder="1"/>
    <xf numFmtId="165" fontId="7" fillId="0" borderId="22" xfId="0" applyNumberFormat="1" applyFont="1" applyBorder="1" applyAlignment="1">
      <alignment vertical="justify"/>
    </xf>
    <xf numFmtId="0" fontId="7" fillId="0" borderId="23" xfId="0" applyFont="1" applyBorder="1"/>
    <xf numFmtId="0" fontId="7" fillId="0" borderId="8" xfId="0" applyFont="1" applyBorder="1" applyAlignment="1">
      <alignment vertical="center"/>
    </xf>
    <xf numFmtId="0" fontId="7" fillId="0" borderId="9" xfId="0" applyFont="1" applyBorder="1"/>
    <xf numFmtId="0" fontId="3" fillId="0" borderId="8" xfId="0" applyFont="1" applyBorder="1" applyAlignment="1">
      <alignment wrapText="1"/>
    </xf>
    <xf numFmtId="0" fontId="7" fillId="0" borderId="8" xfId="0" applyFont="1" applyBorder="1"/>
    <xf numFmtId="0" fontId="7" fillId="0" borderId="9" xfId="0" applyFont="1" applyBorder="1" applyAlignment="1">
      <alignment horizontal="right"/>
    </xf>
    <xf numFmtId="0" fontId="8" fillId="0" borderId="8" xfId="0" applyFont="1" applyBorder="1" applyAlignment="1">
      <alignment wrapText="1"/>
    </xf>
    <xf numFmtId="0" fontId="11" fillId="0" borderId="24" xfId="0" applyFont="1" applyBorder="1" applyAlignment="1"/>
    <xf numFmtId="0" fontId="11" fillId="0" borderId="15" xfId="0" applyFont="1" applyBorder="1" applyAlignment="1"/>
    <xf numFmtId="165" fontId="11" fillId="11" borderId="25" xfId="0" applyNumberFormat="1" applyFont="1" applyFill="1" applyBorder="1" applyAlignment="1">
      <alignment horizontal="right"/>
    </xf>
    <xf numFmtId="1" fontId="7" fillId="0" borderId="8" xfId="1" applyNumberFormat="1" applyFont="1" applyBorder="1" applyAlignment="1">
      <alignment horizontal="center" vertical="justify"/>
    </xf>
    <xf numFmtId="165" fontId="7" fillId="0" borderId="8" xfId="0" applyNumberFormat="1" applyFont="1" applyBorder="1" applyAlignment="1">
      <alignment horizontal="center"/>
    </xf>
    <xf numFmtId="1" fontId="4" fillId="12" borderId="8" xfId="0" applyNumberFormat="1" applyFont="1" applyFill="1" applyBorder="1" applyAlignment="1">
      <alignment horizontal="center" vertical="center"/>
    </xf>
    <xf numFmtId="1" fontId="4" fillId="12" borderId="8" xfId="0" applyNumberFormat="1" applyFont="1" applyFill="1" applyBorder="1" applyAlignment="1" applyProtection="1">
      <alignment horizontal="center" vertical="center"/>
    </xf>
    <xf numFmtId="0" fontId="4" fillId="3" borderId="10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2" fillId="12" borderId="10" xfId="0" applyFont="1" applyFill="1" applyBorder="1" applyAlignment="1">
      <alignment horizontal="left" vertical="center" wrapText="1"/>
    </xf>
    <xf numFmtId="0" fontId="12" fillId="12" borderId="9" xfId="0" applyFont="1" applyFill="1" applyBorder="1" applyAlignment="1">
      <alignment horizontal="left" vertical="center" wrapText="1"/>
    </xf>
    <xf numFmtId="0" fontId="4" fillId="7" borderId="10" xfId="0" applyFont="1" applyFill="1" applyBorder="1" applyAlignment="1">
      <alignment horizontal="left" vertical="center" wrapText="1"/>
    </xf>
    <xf numFmtId="0" fontId="4" fillId="7" borderId="9" xfId="0" applyFont="1" applyFill="1" applyBorder="1" applyAlignment="1">
      <alignment horizontal="left" vertical="center" wrapText="1"/>
    </xf>
    <xf numFmtId="0" fontId="4" fillId="6" borderId="10" xfId="0" applyFont="1" applyFill="1" applyBorder="1" applyAlignment="1">
      <alignment horizontal="left" vertical="center" wrapText="1"/>
    </xf>
    <xf numFmtId="0" fontId="4" fillId="6" borderId="9" xfId="0" applyFont="1" applyFill="1" applyBorder="1" applyAlignment="1">
      <alignment horizontal="left" vertical="center" wrapText="1"/>
    </xf>
    <xf numFmtId="0" fontId="4" fillId="5" borderId="10" xfId="0" applyFont="1" applyFill="1" applyBorder="1" applyAlignment="1">
      <alignment horizontal="left" vertical="center" wrapText="1"/>
    </xf>
    <xf numFmtId="0" fontId="4" fillId="5" borderId="9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9" fillId="0" borderId="19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1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7" fillId="0" borderId="8" xfId="0" quotePrefix="1" applyFont="1" applyBorder="1" applyAlignment="1" applyProtection="1">
      <alignment horizontal="center" wrapText="1"/>
    </xf>
    <xf numFmtId="0" fontId="7" fillId="0" borderId="8" xfId="0" applyFont="1" applyBorder="1" applyAlignment="1" applyProtection="1">
      <alignment horizontal="center" wrapText="1"/>
    </xf>
    <xf numFmtId="0" fontId="8" fillId="0" borderId="17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7" fillId="0" borderId="8" xfId="0" applyFont="1" applyFill="1" applyBorder="1" applyAlignment="1" applyProtection="1">
      <alignment horizontal="center" wrapText="1"/>
    </xf>
    <xf numFmtId="0" fontId="7" fillId="10" borderId="8" xfId="0" applyFont="1" applyFill="1" applyBorder="1" applyAlignment="1" applyProtection="1">
      <alignment horizontal="center" wrapText="1"/>
    </xf>
    <xf numFmtId="0" fontId="7" fillId="0" borderId="8" xfId="0" applyFont="1" applyBorder="1" applyAlignment="1" applyProtection="1">
      <alignment horizontal="center"/>
    </xf>
    <xf numFmtId="0" fontId="7" fillId="0" borderId="20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165" fontId="7" fillId="0" borderId="26" xfId="0" applyNumberFormat="1" applyFont="1" applyBorder="1" applyAlignment="1">
      <alignment horizontal="center" vertical="justify"/>
    </xf>
    <xf numFmtId="165" fontId="7" fillId="0" borderId="9" xfId="0" applyNumberFormat="1" applyFont="1" applyBorder="1" applyAlignment="1">
      <alignment horizontal="center" vertical="justify"/>
    </xf>
    <xf numFmtId="0" fontId="10" fillId="0" borderId="8" xfId="3" applyBorder="1" applyAlignment="1" applyProtection="1">
      <alignment horizontal="center"/>
    </xf>
    <xf numFmtId="0" fontId="14" fillId="0" borderId="0" xfId="0" applyFont="1"/>
    <xf numFmtId="0" fontId="1" fillId="0" borderId="0" xfId="0" applyFont="1"/>
    <xf numFmtId="0" fontId="13" fillId="0" borderId="0" xfId="0" applyFont="1"/>
    <xf numFmtId="0" fontId="17" fillId="0" borderId="8" xfId="0" quotePrefix="1" applyFont="1" applyBorder="1" applyAlignment="1" applyProtection="1">
      <alignment horizontal="center" wrapText="1"/>
    </xf>
    <xf numFmtId="0" fontId="17" fillId="0" borderId="8" xfId="0" applyFont="1" applyBorder="1" applyAlignment="1" applyProtection="1">
      <alignment horizontal="center" wrapText="1"/>
    </xf>
    <xf numFmtId="165" fontId="18" fillId="11" borderId="25" xfId="0" applyNumberFormat="1" applyFont="1" applyFill="1" applyBorder="1" applyAlignment="1">
      <alignment horizontal="right"/>
    </xf>
    <xf numFmtId="0" fontId="18" fillId="0" borderId="15" xfId="0" applyFont="1" applyBorder="1" applyAlignment="1"/>
    <xf numFmtId="0" fontId="18" fillId="0" borderId="24" xfId="0" applyFont="1" applyBorder="1" applyAlignment="1"/>
    <xf numFmtId="0" fontId="17" fillId="0" borderId="8" xfId="0" applyFont="1" applyFill="1" applyBorder="1" applyAlignment="1" applyProtection="1">
      <alignment horizontal="center" wrapText="1"/>
    </xf>
    <xf numFmtId="0" fontId="17" fillId="0" borderId="9" xfId="0" applyFont="1" applyBorder="1" applyAlignment="1">
      <alignment horizontal="right"/>
    </xf>
    <xf numFmtId="0" fontId="17" fillId="0" borderId="8" xfId="0" applyFont="1" applyBorder="1"/>
    <xf numFmtId="0" fontId="17" fillId="0" borderId="23" xfId="0" applyFont="1" applyBorder="1"/>
    <xf numFmtId="0" fontId="17" fillId="10" borderId="8" xfId="0" applyFont="1" applyFill="1" applyBorder="1" applyAlignment="1" applyProtection="1">
      <alignment horizontal="center" wrapText="1"/>
    </xf>
    <xf numFmtId="0" fontId="17" fillId="0" borderId="9" xfId="0" applyFont="1" applyBorder="1"/>
    <xf numFmtId="0" fontId="17" fillId="0" borderId="8" xfId="0" applyFont="1" applyBorder="1" applyAlignment="1">
      <alignment vertical="center"/>
    </xf>
    <xf numFmtId="0" fontId="17" fillId="0" borderId="8" xfId="0" applyFont="1" applyBorder="1" applyAlignment="1" applyProtection="1">
      <alignment horizontal="center"/>
    </xf>
    <xf numFmtId="165" fontId="17" fillId="0" borderId="22" xfId="0" applyNumberFormat="1" applyFont="1" applyBorder="1" applyAlignment="1">
      <alignment vertical="justify"/>
    </xf>
    <xf numFmtId="0" fontId="17" fillId="0" borderId="20" xfId="0" applyFont="1" applyBorder="1" applyAlignment="1">
      <alignment horizontal="center" vertical="top" wrapText="1"/>
    </xf>
    <xf numFmtId="0" fontId="17" fillId="0" borderId="21" xfId="0" applyFont="1" applyBorder="1" applyAlignment="1">
      <alignment horizontal="center" vertical="top" wrapText="1"/>
    </xf>
    <xf numFmtId="0" fontId="17" fillId="0" borderId="0" xfId="0" applyFont="1" applyBorder="1" applyAlignment="1" applyProtection="1">
      <alignment horizontal="center"/>
    </xf>
    <xf numFmtId="0" fontId="17" fillId="0" borderId="0" xfId="0" applyFont="1" applyBorder="1" applyAlignment="1"/>
    <xf numFmtId="0" fontId="16" fillId="0" borderId="0" xfId="0" applyFont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7" fillId="0" borderId="1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wrapText="1"/>
    </xf>
    <xf numFmtId="0" fontId="14" fillId="0" borderId="1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7" fillId="0" borderId="2" xfId="0" applyFont="1" applyBorder="1" applyAlignment="1">
      <alignment horizontal="center" vertical="center" wrapText="1"/>
    </xf>
    <xf numFmtId="9" fontId="17" fillId="9" borderId="8" xfId="0" applyNumberFormat="1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wrapText="1"/>
    </xf>
    <xf numFmtId="9" fontId="14" fillId="0" borderId="0" xfId="0" applyNumberFormat="1" applyFont="1"/>
    <xf numFmtId="164" fontId="20" fillId="0" borderId="1" xfId="2" applyNumberFormat="1" applyFont="1" applyBorder="1" applyAlignment="1">
      <alignment horizontal="center"/>
    </xf>
    <xf numFmtId="0" fontId="14" fillId="0" borderId="1" xfId="0" applyFont="1" applyBorder="1"/>
    <xf numFmtId="0" fontId="17" fillId="0" borderId="0" xfId="0" applyFont="1" applyAlignment="1">
      <alignment horizontal="center"/>
    </xf>
    <xf numFmtId="0" fontId="17" fillId="0" borderId="8" xfId="0" applyFont="1" applyBorder="1" applyAlignment="1">
      <alignment wrapText="1"/>
    </xf>
    <xf numFmtId="0" fontId="17" fillId="0" borderId="17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1" fillId="12" borderId="10" xfId="0" applyFont="1" applyFill="1" applyBorder="1" applyAlignment="1">
      <alignment horizontal="left" vertical="center" wrapText="1"/>
    </xf>
    <xf numFmtId="0" fontId="21" fillId="12" borderId="9" xfId="0" applyFont="1" applyFill="1" applyBorder="1" applyAlignment="1">
      <alignment horizontal="left" vertical="center" wrapText="1"/>
    </xf>
    <xf numFmtId="1" fontId="18" fillId="12" borderId="8" xfId="0" applyNumberFormat="1" applyFont="1" applyFill="1" applyBorder="1" applyAlignment="1">
      <alignment horizontal="center" vertical="center"/>
    </xf>
    <xf numFmtId="1" fontId="18" fillId="12" borderId="8" xfId="0" applyNumberFormat="1" applyFont="1" applyFill="1" applyBorder="1" applyAlignment="1" applyProtection="1">
      <alignment horizontal="center" vertical="center"/>
    </xf>
    <xf numFmtId="0" fontId="18" fillId="7" borderId="10" xfId="0" applyFont="1" applyFill="1" applyBorder="1" applyAlignment="1">
      <alignment horizontal="left" vertical="center" wrapText="1"/>
    </xf>
    <xf numFmtId="0" fontId="18" fillId="7" borderId="9" xfId="0" applyFont="1" applyFill="1" applyBorder="1" applyAlignment="1">
      <alignment horizontal="left" vertical="center" wrapText="1"/>
    </xf>
    <xf numFmtId="1" fontId="18" fillId="7" borderId="8" xfId="0" applyNumberFormat="1" applyFont="1" applyFill="1" applyBorder="1" applyAlignment="1">
      <alignment horizontal="center" vertical="center"/>
    </xf>
    <xf numFmtId="1" fontId="18" fillId="7" borderId="8" xfId="0" applyNumberFormat="1" applyFont="1" applyFill="1" applyBorder="1" applyAlignment="1" applyProtection="1">
      <alignment horizontal="center" vertical="center"/>
    </xf>
    <xf numFmtId="0" fontId="18" fillId="6" borderId="10" xfId="0" applyFont="1" applyFill="1" applyBorder="1" applyAlignment="1">
      <alignment horizontal="left" vertical="center" wrapText="1"/>
    </xf>
    <xf numFmtId="0" fontId="18" fillId="6" borderId="9" xfId="0" applyFont="1" applyFill="1" applyBorder="1" applyAlignment="1">
      <alignment horizontal="left" vertical="center" wrapText="1"/>
    </xf>
    <xf numFmtId="1" fontId="18" fillId="6" borderId="8" xfId="0" applyNumberFormat="1" applyFont="1" applyFill="1" applyBorder="1" applyAlignment="1">
      <alignment horizontal="center" vertical="center"/>
    </xf>
    <xf numFmtId="1" fontId="18" fillId="6" borderId="8" xfId="0" applyNumberFormat="1" applyFont="1" applyFill="1" applyBorder="1" applyAlignment="1" applyProtection="1">
      <alignment horizontal="center" vertical="center"/>
    </xf>
    <xf numFmtId="0" fontId="18" fillId="5" borderId="10" xfId="0" applyFont="1" applyFill="1" applyBorder="1" applyAlignment="1">
      <alignment horizontal="left" vertical="center" wrapText="1"/>
    </xf>
    <xf numFmtId="0" fontId="18" fillId="5" borderId="9" xfId="0" applyFont="1" applyFill="1" applyBorder="1" applyAlignment="1">
      <alignment horizontal="left" vertical="center" wrapText="1"/>
    </xf>
    <xf numFmtId="1" fontId="18" fillId="5" borderId="8" xfId="0" applyNumberFormat="1" applyFont="1" applyFill="1" applyBorder="1" applyAlignment="1">
      <alignment horizontal="center" vertical="center"/>
    </xf>
    <xf numFmtId="1" fontId="18" fillId="5" borderId="8" xfId="0" applyNumberFormat="1" applyFont="1" applyFill="1" applyBorder="1" applyAlignment="1" applyProtection="1">
      <alignment horizontal="center" vertical="center"/>
    </xf>
    <xf numFmtId="0" fontId="18" fillId="4" borderId="10" xfId="0" applyFont="1" applyFill="1" applyBorder="1" applyAlignment="1">
      <alignment horizontal="left" vertical="center" wrapText="1"/>
    </xf>
    <xf numFmtId="0" fontId="18" fillId="4" borderId="9" xfId="0" applyFont="1" applyFill="1" applyBorder="1" applyAlignment="1">
      <alignment horizontal="left" vertical="center" wrapText="1"/>
    </xf>
    <xf numFmtId="1" fontId="18" fillId="4" borderId="8" xfId="0" applyNumberFormat="1" applyFont="1" applyFill="1" applyBorder="1" applyAlignment="1">
      <alignment horizontal="center" vertical="center"/>
    </xf>
    <xf numFmtId="1" fontId="18" fillId="4" borderId="8" xfId="0" applyNumberFormat="1" applyFont="1" applyFill="1" applyBorder="1" applyAlignment="1" applyProtection="1">
      <alignment horizontal="center" vertical="center"/>
    </xf>
    <xf numFmtId="0" fontId="18" fillId="3" borderId="10" xfId="0" applyFont="1" applyFill="1" applyBorder="1" applyAlignment="1">
      <alignment horizontal="left" vertical="center" wrapText="1"/>
    </xf>
    <xf numFmtId="0" fontId="18" fillId="3" borderId="9" xfId="0" applyFont="1" applyFill="1" applyBorder="1" applyAlignment="1">
      <alignment horizontal="left" vertical="center" wrapText="1"/>
    </xf>
    <xf numFmtId="1" fontId="18" fillId="3" borderId="8" xfId="0" applyNumberFormat="1" applyFont="1" applyFill="1" applyBorder="1" applyAlignment="1">
      <alignment horizontal="center" vertical="center"/>
    </xf>
    <xf numFmtId="1" fontId="18" fillId="3" borderId="8" xfId="0" applyNumberFormat="1" applyFont="1" applyFill="1" applyBorder="1" applyAlignment="1" applyProtection="1">
      <alignment horizontal="center" vertical="center"/>
    </xf>
    <xf numFmtId="0" fontId="18" fillId="2" borderId="7" xfId="0" applyFont="1" applyFill="1" applyBorder="1" applyAlignment="1">
      <alignment horizontal="left" vertical="center" wrapText="1"/>
    </xf>
    <xf numFmtId="0" fontId="18" fillId="2" borderId="6" xfId="0" applyFont="1" applyFill="1" applyBorder="1" applyAlignment="1">
      <alignment horizontal="left" vertical="center" wrapText="1"/>
    </xf>
    <xf numFmtId="1" fontId="18" fillId="2" borderId="5" xfId="0" applyNumberFormat="1" applyFont="1" applyFill="1" applyBorder="1" applyAlignment="1">
      <alignment horizontal="center" vertical="center"/>
    </xf>
    <xf numFmtId="1" fontId="18" fillId="2" borderId="5" xfId="0" applyNumberFormat="1" applyFont="1" applyFill="1" applyBorder="1" applyAlignment="1" applyProtection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1" fontId="18" fillId="0" borderId="2" xfId="0" applyNumberFormat="1" applyFont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/>
    </xf>
    <xf numFmtId="0" fontId="23" fillId="0" borderId="0" xfId="0" applyFont="1"/>
    <xf numFmtId="0" fontId="22" fillId="0" borderId="8" xfId="0" applyFont="1" applyBorder="1" applyAlignment="1">
      <alignment wrapText="1"/>
    </xf>
    <xf numFmtId="0" fontId="22" fillId="0" borderId="8" xfId="0" quotePrefix="1" applyFont="1" applyBorder="1" applyAlignment="1" applyProtection="1">
      <alignment horizontal="center" wrapText="1"/>
    </xf>
    <xf numFmtId="0" fontId="22" fillId="0" borderId="8" xfId="0" applyFont="1" applyBorder="1" applyAlignment="1" applyProtection="1">
      <alignment horizontal="center" wrapText="1"/>
    </xf>
    <xf numFmtId="0" fontId="22" fillId="0" borderId="17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165" fontId="24" fillId="11" borderId="25" xfId="0" applyNumberFormat="1" applyFont="1" applyFill="1" applyBorder="1" applyAlignment="1">
      <alignment horizontal="right"/>
    </xf>
    <xf numFmtId="0" fontId="24" fillId="0" borderId="15" xfId="0" applyFont="1" applyBorder="1" applyAlignment="1"/>
    <xf numFmtId="0" fontId="24" fillId="0" borderId="24" xfId="0" applyFont="1" applyBorder="1" applyAlignment="1"/>
    <xf numFmtId="0" fontId="22" fillId="0" borderId="8" xfId="0" applyFont="1" applyFill="1" applyBorder="1" applyAlignment="1" applyProtection="1">
      <alignment horizontal="center" wrapText="1"/>
    </xf>
    <xf numFmtId="0" fontId="22" fillId="0" borderId="9" xfId="0" applyFont="1" applyBorder="1" applyAlignment="1">
      <alignment horizontal="right"/>
    </xf>
    <xf numFmtId="0" fontId="22" fillId="0" borderId="8" xfId="0" applyFont="1" applyBorder="1"/>
    <xf numFmtId="0" fontId="22" fillId="0" borderId="23" xfId="0" applyFont="1" applyBorder="1"/>
    <xf numFmtId="0" fontId="22" fillId="10" borderId="8" xfId="0" applyFont="1" applyFill="1" applyBorder="1" applyAlignment="1" applyProtection="1">
      <alignment horizontal="center" wrapText="1"/>
    </xf>
    <xf numFmtId="0" fontId="22" fillId="0" borderId="9" xfId="0" applyFont="1" applyBorder="1"/>
    <xf numFmtId="0" fontId="22" fillId="0" borderId="8" xfId="0" applyFont="1" applyBorder="1" applyAlignment="1">
      <alignment vertical="center"/>
    </xf>
    <xf numFmtId="0" fontId="22" fillId="0" borderId="8" xfId="0" applyFont="1" applyBorder="1" applyAlignment="1" applyProtection="1">
      <alignment horizontal="center"/>
    </xf>
    <xf numFmtId="165" fontId="22" fillId="0" borderId="22" xfId="0" applyNumberFormat="1" applyFont="1" applyBorder="1" applyAlignment="1">
      <alignment vertical="justify"/>
    </xf>
    <xf numFmtId="0" fontId="22" fillId="0" borderId="20" xfId="0" applyFont="1" applyBorder="1" applyAlignment="1">
      <alignment horizontal="center" vertical="top" wrapText="1"/>
    </xf>
    <xf numFmtId="0" fontId="22" fillId="0" borderId="21" xfId="0" applyFont="1" applyBorder="1" applyAlignment="1">
      <alignment horizontal="center" vertical="top" wrapText="1"/>
    </xf>
    <xf numFmtId="0" fontId="25" fillId="0" borderId="26" xfId="3" applyFont="1" applyBorder="1" applyAlignment="1" applyProtection="1">
      <alignment horizontal="center"/>
    </xf>
    <xf numFmtId="0" fontId="25" fillId="0" borderId="27" xfId="3" applyFont="1" applyBorder="1" applyAlignment="1" applyProtection="1">
      <alignment horizontal="center"/>
    </xf>
    <xf numFmtId="0" fontId="25" fillId="0" borderId="9" xfId="3" applyFont="1" applyBorder="1" applyAlignment="1" applyProtection="1">
      <alignment horizontal="center"/>
    </xf>
    <xf numFmtId="0" fontId="22" fillId="0" borderId="26" xfId="0" applyFont="1" applyBorder="1" applyAlignment="1" applyProtection="1">
      <alignment horizontal="center"/>
    </xf>
    <xf numFmtId="0" fontId="22" fillId="0" borderId="9" xfId="0" applyFont="1" applyBorder="1" applyAlignment="1" applyProtection="1">
      <alignment horizontal="center"/>
    </xf>
    <xf numFmtId="0" fontId="22" fillId="0" borderId="4" xfId="0" applyFont="1" applyBorder="1" applyAlignment="1" applyProtection="1">
      <alignment horizontal="center"/>
    </xf>
    <xf numFmtId="0" fontId="22" fillId="0" borderId="28" xfId="0" applyFont="1" applyBorder="1" applyAlignment="1" applyProtection="1">
      <alignment horizontal="center"/>
    </xf>
    <xf numFmtId="0" fontId="22" fillId="0" borderId="3" xfId="0" applyFont="1" applyBorder="1" applyAlignment="1" applyProtection="1">
      <alignment horizontal="center"/>
    </xf>
    <xf numFmtId="0" fontId="22" fillId="0" borderId="0" xfId="0" applyFont="1" applyBorder="1"/>
    <xf numFmtId="0" fontId="22" fillId="0" borderId="0" xfId="0" applyFont="1" applyBorder="1" applyAlignment="1" applyProtection="1">
      <alignment horizontal="center"/>
    </xf>
    <xf numFmtId="0" fontId="24" fillId="0" borderId="0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2" fillId="0" borderId="0" xfId="0" applyFont="1" applyBorder="1" applyAlignment="1"/>
    <xf numFmtId="0" fontId="23" fillId="0" borderId="18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2" fillId="0" borderId="16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wrapText="1"/>
    </xf>
    <xf numFmtId="0" fontId="23" fillId="0" borderId="12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2" fillId="0" borderId="2" xfId="0" applyFont="1" applyBorder="1" applyAlignment="1">
      <alignment horizontal="center" vertical="center" wrapText="1"/>
    </xf>
    <xf numFmtId="9" fontId="22" fillId="9" borderId="8" xfId="0" applyNumberFormat="1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wrapText="1"/>
    </xf>
    <xf numFmtId="9" fontId="23" fillId="0" borderId="0" xfId="0" applyNumberFormat="1" applyFont="1"/>
    <xf numFmtId="164" fontId="26" fillId="0" borderId="1" xfId="2" applyNumberFormat="1" applyFont="1" applyBorder="1" applyAlignment="1">
      <alignment horizontal="center"/>
    </xf>
    <xf numFmtId="0" fontId="27" fillId="12" borderId="10" xfId="0" applyFont="1" applyFill="1" applyBorder="1" applyAlignment="1">
      <alignment horizontal="left" vertical="center" wrapText="1"/>
    </xf>
    <xf numFmtId="0" fontId="27" fillId="12" borderId="9" xfId="0" applyFont="1" applyFill="1" applyBorder="1" applyAlignment="1">
      <alignment horizontal="left" vertical="center" wrapText="1"/>
    </xf>
    <xf numFmtId="0" fontId="24" fillId="7" borderId="10" xfId="0" applyFont="1" applyFill="1" applyBorder="1" applyAlignment="1">
      <alignment horizontal="left" vertical="center" wrapText="1"/>
    </xf>
    <xf numFmtId="0" fontId="24" fillId="7" borderId="9" xfId="0" applyFont="1" applyFill="1" applyBorder="1" applyAlignment="1">
      <alignment horizontal="left" vertical="center" wrapText="1"/>
    </xf>
    <xf numFmtId="1" fontId="24" fillId="7" borderId="8" xfId="0" applyNumberFormat="1" applyFont="1" applyFill="1" applyBorder="1" applyAlignment="1">
      <alignment horizontal="center" vertical="center"/>
    </xf>
    <xf numFmtId="1" fontId="24" fillId="7" borderId="8" xfId="0" applyNumberFormat="1" applyFont="1" applyFill="1" applyBorder="1" applyAlignment="1" applyProtection="1">
      <alignment horizontal="center" vertical="center"/>
    </xf>
    <xf numFmtId="0" fontId="24" fillId="6" borderId="10" xfId="0" applyFont="1" applyFill="1" applyBorder="1" applyAlignment="1">
      <alignment horizontal="left" vertical="center" wrapText="1"/>
    </xf>
    <xf numFmtId="0" fontId="24" fillId="6" borderId="9" xfId="0" applyFont="1" applyFill="1" applyBorder="1" applyAlignment="1">
      <alignment horizontal="left" vertical="center" wrapText="1"/>
    </xf>
    <xf numFmtId="1" fontId="24" fillId="6" borderId="8" xfId="0" applyNumberFormat="1" applyFont="1" applyFill="1" applyBorder="1" applyAlignment="1">
      <alignment horizontal="center" vertical="center"/>
    </xf>
    <xf numFmtId="1" fontId="24" fillId="6" borderId="8" xfId="0" applyNumberFormat="1" applyFont="1" applyFill="1" applyBorder="1" applyAlignment="1" applyProtection="1">
      <alignment horizontal="center" vertical="center"/>
    </xf>
    <xf numFmtId="0" fontId="24" fillId="5" borderId="10" xfId="0" applyFont="1" applyFill="1" applyBorder="1" applyAlignment="1">
      <alignment horizontal="left" vertical="center" wrapText="1"/>
    </xf>
    <xf numFmtId="0" fontId="24" fillId="5" borderId="9" xfId="0" applyFont="1" applyFill="1" applyBorder="1" applyAlignment="1">
      <alignment horizontal="left" vertical="center" wrapText="1"/>
    </xf>
    <xf numFmtId="1" fontId="24" fillId="5" borderId="8" xfId="0" applyNumberFormat="1" applyFont="1" applyFill="1" applyBorder="1" applyAlignment="1">
      <alignment horizontal="center" vertical="center"/>
    </xf>
    <xf numFmtId="1" fontId="24" fillId="5" borderId="8" xfId="0" applyNumberFormat="1" applyFont="1" applyFill="1" applyBorder="1" applyAlignment="1" applyProtection="1">
      <alignment horizontal="center" vertical="center"/>
    </xf>
    <xf numFmtId="0" fontId="24" fillId="4" borderId="10" xfId="0" applyFont="1" applyFill="1" applyBorder="1" applyAlignment="1">
      <alignment horizontal="left" vertical="center" wrapText="1"/>
    </xf>
    <xf numFmtId="0" fontId="24" fillId="4" borderId="9" xfId="0" applyFont="1" applyFill="1" applyBorder="1" applyAlignment="1">
      <alignment horizontal="left" vertical="center" wrapText="1"/>
    </xf>
    <xf numFmtId="1" fontId="24" fillId="4" borderId="8" xfId="0" applyNumberFormat="1" applyFont="1" applyFill="1" applyBorder="1" applyAlignment="1">
      <alignment horizontal="center" vertical="center"/>
    </xf>
    <xf numFmtId="1" fontId="24" fillId="4" borderId="8" xfId="0" applyNumberFormat="1" applyFont="1" applyFill="1" applyBorder="1" applyAlignment="1" applyProtection="1">
      <alignment horizontal="center" vertical="center"/>
    </xf>
    <xf numFmtId="0" fontId="24" fillId="3" borderId="10" xfId="0" applyFont="1" applyFill="1" applyBorder="1" applyAlignment="1">
      <alignment horizontal="left" vertical="center" wrapText="1"/>
    </xf>
    <xf numFmtId="0" fontId="24" fillId="3" borderId="9" xfId="0" applyFont="1" applyFill="1" applyBorder="1" applyAlignment="1">
      <alignment horizontal="left" vertical="center" wrapText="1"/>
    </xf>
    <xf numFmtId="1" fontId="24" fillId="3" borderId="8" xfId="0" applyNumberFormat="1" applyFont="1" applyFill="1" applyBorder="1" applyAlignment="1">
      <alignment horizontal="center" vertical="center"/>
    </xf>
    <xf numFmtId="1" fontId="24" fillId="3" borderId="8" xfId="0" applyNumberFormat="1" applyFont="1" applyFill="1" applyBorder="1" applyAlignment="1" applyProtection="1">
      <alignment horizontal="center" vertical="center"/>
    </xf>
    <xf numFmtId="0" fontId="24" fillId="2" borderId="7" xfId="0" applyFont="1" applyFill="1" applyBorder="1" applyAlignment="1">
      <alignment horizontal="left" vertical="center" wrapText="1"/>
    </xf>
    <xf numFmtId="0" fontId="24" fillId="2" borderId="6" xfId="0" applyFont="1" applyFill="1" applyBorder="1" applyAlignment="1">
      <alignment horizontal="left" vertical="center" wrapText="1"/>
    </xf>
    <xf numFmtId="1" fontId="24" fillId="2" borderId="5" xfId="0" applyNumberFormat="1" applyFont="1" applyFill="1" applyBorder="1" applyAlignment="1">
      <alignment horizontal="center" vertical="center"/>
    </xf>
    <xf numFmtId="1" fontId="24" fillId="2" borderId="5" xfId="0" applyNumberFormat="1" applyFont="1" applyFill="1" applyBorder="1" applyAlignment="1" applyProtection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1" fontId="24" fillId="0" borderId="2" xfId="0" applyNumberFormat="1" applyFont="1" applyBorder="1" applyAlignment="1">
      <alignment horizontal="center" vertical="center"/>
    </xf>
    <xf numFmtId="0" fontId="23" fillId="0" borderId="1" xfId="0" applyFont="1" applyBorder="1"/>
    <xf numFmtId="0" fontId="22" fillId="0" borderId="0" xfId="0" applyFont="1" applyAlignment="1">
      <alignment horizontal="left" vertical="center" wrapText="1"/>
    </xf>
    <xf numFmtId="0" fontId="24" fillId="13" borderId="10" xfId="0" applyFont="1" applyFill="1" applyBorder="1" applyAlignment="1">
      <alignment horizontal="left" vertical="center" wrapText="1"/>
    </xf>
    <xf numFmtId="0" fontId="24" fillId="13" borderId="9" xfId="0" applyFont="1" applyFill="1" applyBorder="1" applyAlignment="1">
      <alignment horizontal="left" vertical="center" wrapText="1"/>
    </xf>
    <xf numFmtId="1" fontId="24" fillId="13" borderId="8" xfId="0" applyNumberFormat="1" applyFont="1" applyFill="1" applyBorder="1" applyAlignment="1">
      <alignment horizontal="center" vertical="center"/>
    </xf>
    <xf numFmtId="1" fontId="27" fillId="12" borderId="8" xfId="0" applyNumberFormat="1" applyFont="1" applyFill="1" applyBorder="1" applyAlignment="1">
      <alignment horizontal="center" vertical="center"/>
    </xf>
    <xf numFmtId="1" fontId="27" fillId="12" borderId="8" xfId="0" applyNumberFormat="1" applyFont="1" applyFill="1" applyBorder="1" applyAlignment="1" applyProtection="1">
      <alignment horizontal="center" vertical="center"/>
    </xf>
    <xf numFmtId="0" fontId="19" fillId="0" borderId="8" xfId="3" applyFont="1" applyBorder="1" applyAlignment="1" applyProtection="1">
      <alignment horizontal="center"/>
    </xf>
    <xf numFmtId="165" fontId="17" fillId="0" borderId="26" xfId="0" applyNumberFormat="1" applyFont="1" applyBorder="1" applyAlignment="1">
      <alignment horizontal="center" vertical="justify"/>
    </xf>
    <xf numFmtId="165" fontId="17" fillId="0" borderId="9" xfId="0" applyNumberFormat="1" applyFont="1" applyBorder="1" applyAlignment="1">
      <alignment horizontal="center" vertical="justify"/>
    </xf>
    <xf numFmtId="37" fontId="17" fillId="0" borderId="8" xfId="4" applyNumberFormat="1" applyFont="1" applyBorder="1" applyAlignment="1">
      <alignment horizontal="center" vertical="justify"/>
    </xf>
    <xf numFmtId="166" fontId="17" fillId="0" borderId="8" xfId="4" applyNumberFormat="1" applyFont="1" applyBorder="1" applyAlignment="1">
      <alignment horizontal="center"/>
    </xf>
    <xf numFmtId="1" fontId="4" fillId="13" borderId="8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1" fontId="18" fillId="13" borderId="8" xfId="0" applyNumberFormat="1" applyFont="1" applyFill="1" applyBorder="1" applyAlignment="1">
      <alignment horizontal="center" vertical="center"/>
    </xf>
  </cellXfs>
  <cellStyles count="5">
    <cellStyle name="Comma" xfId="4" builtinId="3"/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00FF00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484435</xdr:colOff>
      <xdr:row>5</xdr:row>
      <xdr:rowOff>85725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884" r="13579" b="25362"/>
        <a:stretch/>
      </xdr:blipFill>
      <xdr:spPr>
        <a:xfrm>
          <a:off x="0" y="66675"/>
          <a:ext cx="1675060" cy="828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493960</xdr:colOff>
      <xdr:row>5</xdr:row>
      <xdr:rowOff>9525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884" r="13579" b="25362"/>
        <a:stretch/>
      </xdr:blipFill>
      <xdr:spPr>
        <a:xfrm>
          <a:off x="0" y="76200"/>
          <a:ext cx="1675060" cy="742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455860</xdr:colOff>
      <xdr:row>4</xdr:row>
      <xdr:rowOff>123825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884" r="13579" b="25362"/>
        <a:stretch/>
      </xdr:blipFill>
      <xdr:spPr>
        <a:xfrm>
          <a:off x="0" y="57150"/>
          <a:ext cx="1675060" cy="7143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408235</xdr:colOff>
      <xdr:row>5</xdr:row>
      <xdr:rowOff>38100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884" r="13579" b="25362"/>
        <a:stretch/>
      </xdr:blipFill>
      <xdr:spPr>
        <a:xfrm>
          <a:off x="0" y="66675"/>
          <a:ext cx="1675060" cy="7810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276225</xdr:colOff>
      <xdr:row>5</xdr:row>
      <xdr:rowOff>38100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884" r="13579" b="25362"/>
        <a:stretch/>
      </xdr:blipFill>
      <xdr:spPr>
        <a:xfrm>
          <a:off x="0" y="66675"/>
          <a:ext cx="1476375" cy="8096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1</xdr:col>
      <xdr:colOff>417760</xdr:colOff>
      <xdr:row>4</xdr:row>
      <xdr:rowOff>152400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884" r="13579" b="25362"/>
        <a:stretch/>
      </xdr:blipFill>
      <xdr:spPr>
        <a:xfrm>
          <a:off x="0" y="85725"/>
          <a:ext cx="1675060" cy="7143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266700</xdr:colOff>
      <xdr:row>5</xdr:row>
      <xdr:rowOff>28575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884" r="13579" b="25362"/>
        <a:stretch/>
      </xdr:blipFill>
      <xdr:spPr>
        <a:xfrm>
          <a:off x="0" y="57150"/>
          <a:ext cx="1485900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>
      <selection activeCell="A22" sqref="A22"/>
    </sheetView>
  </sheetViews>
  <sheetFormatPr defaultRowHeight="15" x14ac:dyDescent="0.2"/>
  <cols>
    <col min="1" max="1" width="136" style="85" bestFit="1" customWidth="1"/>
    <col min="2" max="16384" width="9.140625" style="85"/>
  </cols>
  <sheetData>
    <row r="1" spans="1:1" ht="15.75" x14ac:dyDescent="0.25">
      <c r="A1" s="86" t="s">
        <v>38</v>
      </c>
    </row>
    <row r="3" spans="1:1" x14ac:dyDescent="0.2">
      <c r="A3" s="85" t="s">
        <v>29</v>
      </c>
    </row>
    <row r="5" spans="1:1" x14ac:dyDescent="0.2">
      <c r="A5" s="85" t="s">
        <v>39</v>
      </c>
    </row>
    <row r="6" spans="1:1" x14ac:dyDescent="0.2">
      <c r="A6" s="85" t="s">
        <v>40</v>
      </c>
    </row>
    <row r="7" spans="1:1" x14ac:dyDescent="0.2">
      <c r="A7" s="85" t="s">
        <v>41</v>
      </c>
    </row>
    <row r="8" spans="1:1" x14ac:dyDescent="0.2">
      <c r="A8" s="85" t="s">
        <v>33</v>
      </c>
    </row>
    <row r="9" spans="1:1" x14ac:dyDescent="0.2">
      <c r="A9" s="85" t="s">
        <v>30</v>
      </c>
    </row>
    <row r="11" spans="1:1" x14ac:dyDescent="0.2">
      <c r="A11" s="85" t="s">
        <v>42</v>
      </c>
    </row>
    <row r="12" spans="1:1" x14ac:dyDescent="0.2">
      <c r="A12" s="85" t="s">
        <v>43</v>
      </c>
    </row>
    <row r="13" spans="1:1" x14ac:dyDescent="0.2">
      <c r="A13" s="85" t="s">
        <v>44</v>
      </c>
    </row>
    <row r="14" spans="1:1" x14ac:dyDescent="0.2">
      <c r="A14" s="85" t="s">
        <v>31</v>
      </c>
    </row>
    <row r="15" spans="1:1" x14ac:dyDescent="0.2">
      <c r="A15" s="85" t="s">
        <v>35</v>
      </c>
    </row>
    <row r="17" spans="1:1" x14ac:dyDescent="0.2">
      <c r="A17" s="85" t="s">
        <v>34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31"/>
  <sheetViews>
    <sheetView workbookViewId="0">
      <selection activeCell="A7" sqref="A7:F7"/>
    </sheetView>
  </sheetViews>
  <sheetFormatPr defaultRowHeight="12.75" x14ac:dyDescent="0.2"/>
  <cols>
    <col min="1" max="1" width="17.85546875" style="163" customWidth="1"/>
    <col min="2" max="2" width="9.140625" style="163"/>
    <col min="3" max="3" width="19.42578125" style="163" customWidth="1"/>
    <col min="4" max="4" width="17" style="163" customWidth="1"/>
    <col min="5" max="5" width="13.5703125" style="163" customWidth="1"/>
    <col min="6" max="6" width="18.7109375" style="163" customWidth="1"/>
    <col min="7" max="16384" width="9.140625" style="163"/>
  </cols>
  <sheetData>
    <row r="6" spans="1:9" ht="18" x14ac:dyDescent="0.25">
      <c r="A6" s="105" t="s">
        <v>22</v>
      </c>
      <c r="B6" s="255"/>
      <c r="C6" s="255"/>
      <c r="D6" s="255"/>
      <c r="E6" s="255"/>
      <c r="F6" s="255"/>
    </row>
    <row r="7" spans="1:9" ht="30" customHeight="1" thickBot="1" x14ac:dyDescent="0.25">
      <c r="A7" s="254" t="s">
        <v>50</v>
      </c>
      <c r="B7" s="254"/>
      <c r="C7" s="254"/>
      <c r="D7" s="254"/>
      <c r="E7" s="254"/>
      <c r="F7" s="254"/>
    </row>
    <row r="8" spans="1:9" ht="13.5" thickBot="1" x14ac:dyDescent="0.25">
      <c r="A8" s="164" t="s">
        <v>21</v>
      </c>
      <c r="B8" s="165"/>
      <c r="C8" s="166"/>
      <c r="D8" s="167" t="s">
        <v>20</v>
      </c>
      <c r="E8" s="168"/>
      <c r="F8" s="169"/>
    </row>
    <row r="9" spans="1:9" x14ac:dyDescent="0.2">
      <c r="A9" s="164" t="s">
        <v>19</v>
      </c>
      <c r="B9" s="166"/>
      <c r="C9" s="166"/>
      <c r="D9" s="170">
        <v>212.9</v>
      </c>
      <c r="E9" s="171" t="s">
        <v>45</v>
      </c>
      <c r="F9" s="172"/>
    </row>
    <row r="10" spans="1:9" x14ac:dyDescent="0.2">
      <c r="A10" s="164" t="s">
        <v>18</v>
      </c>
      <c r="B10" s="173" t="s">
        <v>17</v>
      </c>
      <c r="C10" s="173"/>
      <c r="D10" s="174">
        <v>250</v>
      </c>
      <c r="E10" s="175" t="s">
        <v>16</v>
      </c>
      <c r="F10" s="176"/>
    </row>
    <row r="11" spans="1:9" ht="23.25" customHeight="1" x14ac:dyDescent="0.2">
      <c r="A11" s="164" t="s">
        <v>37</v>
      </c>
      <c r="B11" s="177">
        <v>10</v>
      </c>
      <c r="C11" s="177"/>
      <c r="D11" s="178">
        <f>(B11*D10)</f>
        <v>2500</v>
      </c>
      <c r="E11" s="179" t="s">
        <v>15</v>
      </c>
      <c r="F11" s="176"/>
    </row>
    <row r="12" spans="1:9" ht="30" customHeight="1" x14ac:dyDescent="0.2">
      <c r="A12" s="175" t="s">
        <v>14</v>
      </c>
      <c r="B12" s="180"/>
      <c r="C12" s="180"/>
      <c r="D12" s="181">
        <f>D28*12/B11</f>
        <v>186</v>
      </c>
      <c r="E12" s="182" t="s">
        <v>46</v>
      </c>
      <c r="F12" s="183"/>
    </row>
    <row r="13" spans="1:9" ht="18.75" customHeight="1" x14ac:dyDescent="0.2">
      <c r="A13" s="175" t="s">
        <v>13</v>
      </c>
      <c r="B13" s="184"/>
      <c r="C13" s="185"/>
      <c r="D13" s="185"/>
      <c r="E13" s="185"/>
      <c r="F13" s="186"/>
      <c r="H13" s="187"/>
      <c r="I13" s="188"/>
    </row>
    <row r="14" spans="1:9" ht="18.75" customHeight="1" x14ac:dyDescent="0.2">
      <c r="A14" s="175" t="s">
        <v>12</v>
      </c>
      <c r="B14" s="189"/>
      <c r="C14" s="190"/>
      <c r="D14" s="190"/>
      <c r="E14" s="190"/>
      <c r="F14" s="191"/>
    </row>
    <row r="15" spans="1:9" ht="18.75" customHeight="1" x14ac:dyDescent="0.2">
      <c r="A15" s="192"/>
      <c r="B15" s="193"/>
      <c r="C15" s="193"/>
      <c r="D15" s="194"/>
      <c r="E15" s="194"/>
      <c r="F15" s="194"/>
    </row>
    <row r="16" spans="1:9" ht="18.75" customHeight="1" x14ac:dyDescent="0.2">
      <c r="A16" s="192"/>
      <c r="B16" s="195" t="s">
        <v>11</v>
      </c>
      <c r="C16" s="194"/>
      <c r="D16" s="196"/>
      <c r="E16" s="196"/>
      <c r="F16" s="197"/>
    </row>
    <row r="17" spans="1:14" ht="13.5" thickBot="1" x14ac:dyDescent="0.25">
      <c r="A17" s="162" t="s">
        <v>10</v>
      </c>
      <c r="B17" s="162"/>
      <c r="C17" s="162"/>
      <c r="D17" s="162"/>
      <c r="E17" s="162"/>
      <c r="F17" s="162"/>
    </row>
    <row r="18" spans="1:14" ht="63.75" x14ac:dyDescent="0.2">
      <c r="A18" s="198"/>
      <c r="B18" s="199"/>
      <c r="C18" s="200" t="s">
        <v>48</v>
      </c>
      <c r="D18" s="201" t="s">
        <v>9</v>
      </c>
      <c r="E18" s="202" t="s">
        <v>47</v>
      </c>
      <c r="F18" s="203" t="s">
        <v>8</v>
      </c>
    </row>
    <row r="19" spans="1:14" x14ac:dyDescent="0.2">
      <c r="A19" s="204"/>
      <c r="B19" s="205"/>
      <c r="C19" s="206"/>
      <c r="D19" s="207">
        <v>0.9</v>
      </c>
      <c r="E19" s="208"/>
      <c r="F19" s="209"/>
      <c r="H19" s="210"/>
    </row>
    <row r="20" spans="1:14" ht="30.2" customHeight="1" thickBot="1" x14ac:dyDescent="0.25">
      <c r="A20" s="243" t="s">
        <v>49</v>
      </c>
      <c r="B20" s="244"/>
      <c r="C20" s="245">
        <f>($B$11*$D$9)*F20/12</f>
        <v>12.064333333333336</v>
      </c>
      <c r="D20" s="245">
        <f>ROUNDDOWN($D$19*C20,0)</f>
        <v>10</v>
      </c>
      <c r="E20" s="245"/>
      <c r="F20" s="211">
        <v>6.8000000000000005E-2</v>
      </c>
    </row>
    <row r="21" spans="1:14" ht="30.2" customHeight="1" thickBot="1" x14ac:dyDescent="0.25">
      <c r="A21" s="212" t="s">
        <v>32</v>
      </c>
      <c r="B21" s="213"/>
      <c r="C21" s="246">
        <f>($B$11*D9)*0.048/12</f>
        <v>8.516</v>
      </c>
      <c r="D21" s="246">
        <f>ROUNDDOWN($D$19*C21,0)</f>
        <v>7</v>
      </c>
      <c r="E21" s="247"/>
      <c r="F21" s="211">
        <v>8.7999999999999995E-2</v>
      </c>
    </row>
    <row r="22" spans="1:14" ht="30.2" customHeight="1" thickBot="1" x14ac:dyDescent="0.25">
      <c r="A22" s="214" t="s">
        <v>7</v>
      </c>
      <c r="B22" s="215"/>
      <c r="C22" s="216">
        <f>($B$11*D9)*0.094/12</f>
        <v>16.677166666666668</v>
      </c>
      <c r="D22" s="216">
        <f>ROUNDDOWN($D$19*C22,0)</f>
        <v>15</v>
      </c>
      <c r="E22" s="217"/>
      <c r="F22" s="211">
        <v>0.10299999999999999</v>
      </c>
    </row>
    <row r="23" spans="1:14" ht="30.2" customHeight="1" thickBot="1" x14ac:dyDescent="0.25">
      <c r="A23" s="218" t="s">
        <v>6</v>
      </c>
      <c r="B23" s="219"/>
      <c r="C23" s="220">
        <f>($B$11*D9)*0.077/12</f>
        <v>13.661083333333332</v>
      </c>
      <c r="D23" s="220">
        <f>ROUNDDOWN($D$19*C23,0)</f>
        <v>12</v>
      </c>
      <c r="E23" s="221"/>
      <c r="F23" s="211">
        <v>6.3E-2</v>
      </c>
      <c r="N23" s="163" t="s">
        <v>2</v>
      </c>
    </row>
    <row r="24" spans="1:14" ht="30.2" customHeight="1" thickBot="1" x14ac:dyDescent="0.25">
      <c r="A24" s="222" t="s">
        <v>5</v>
      </c>
      <c r="B24" s="223"/>
      <c r="C24" s="224">
        <f>($B$11*D9)*0.275/12</f>
        <v>48.789583333333333</v>
      </c>
      <c r="D24" s="224">
        <f>ROUNDUP($D$19*C24,0)</f>
        <v>44</v>
      </c>
      <c r="E24" s="225"/>
      <c r="F24" s="211">
        <v>0.27400000000000002</v>
      </c>
    </row>
    <row r="25" spans="1:14" ht="30.2" customHeight="1" thickBot="1" x14ac:dyDescent="0.25">
      <c r="A25" s="226" t="s">
        <v>4</v>
      </c>
      <c r="B25" s="227"/>
      <c r="C25" s="228">
        <f>($B$11*D9)*0.142/12</f>
        <v>25.193166666666666</v>
      </c>
      <c r="D25" s="228">
        <f>ROUNDDOWN($D$19*C25,0)</f>
        <v>22</v>
      </c>
      <c r="E25" s="229"/>
      <c r="F25" s="211">
        <v>0.13400000000000001</v>
      </c>
      <c r="H25" s="163" t="s">
        <v>2</v>
      </c>
    </row>
    <row r="26" spans="1:14" ht="30.2" customHeight="1" thickBot="1" x14ac:dyDescent="0.25">
      <c r="A26" s="230" t="s">
        <v>3</v>
      </c>
      <c r="B26" s="231"/>
      <c r="C26" s="232">
        <f>($B$11*D9)*0.199/12</f>
        <v>35.305916666666668</v>
      </c>
      <c r="D26" s="232">
        <f>ROUNDUP($D$19*C26,0)</f>
        <v>32</v>
      </c>
      <c r="E26" s="233"/>
      <c r="F26" s="211">
        <v>0.19800000000000001</v>
      </c>
      <c r="G26" s="163" t="s">
        <v>2</v>
      </c>
    </row>
    <row r="27" spans="1:14" ht="30.2" customHeight="1" thickBot="1" x14ac:dyDescent="0.25">
      <c r="A27" s="234" t="s">
        <v>1</v>
      </c>
      <c r="B27" s="235"/>
      <c r="C27" s="236">
        <f>($B$11*D9)*0.086/12</f>
        <v>15.257833333333332</v>
      </c>
      <c r="D27" s="236">
        <f>ROUNDDOWN($D$19*C27,0)</f>
        <v>13</v>
      </c>
      <c r="E27" s="237"/>
      <c r="F27" s="211">
        <v>7.1999999999999995E-2</v>
      </c>
    </row>
    <row r="28" spans="1:14" ht="30.2" customHeight="1" thickBot="1" x14ac:dyDescent="0.25">
      <c r="A28" s="238" t="s">
        <v>0</v>
      </c>
      <c r="B28" s="239"/>
      <c r="C28" s="240">
        <f>SUM(C20:C27)</f>
        <v>175.46508333333335</v>
      </c>
      <c r="D28" s="240">
        <f>SUM(D20:D27)</f>
        <v>155</v>
      </c>
      <c r="E28" s="240">
        <f>SUM(E20:E27)</f>
        <v>0</v>
      </c>
      <c r="F28" s="241"/>
    </row>
    <row r="29" spans="1:14" ht="37.5" customHeight="1" x14ac:dyDescent="0.2">
      <c r="A29" s="242"/>
      <c r="B29" s="242"/>
      <c r="C29" s="242"/>
      <c r="D29" s="242"/>
      <c r="E29" s="242"/>
      <c r="F29" s="242"/>
    </row>
    <row r="30" spans="1:14" ht="15.75" customHeight="1" x14ac:dyDescent="0.2">
      <c r="A30" s="242"/>
      <c r="B30" s="242"/>
      <c r="C30" s="242"/>
      <c r="D30" s="242"/>
      <c r="E30" s="242"/>
      <c r="F30" s="242"/>
    </row>
    <row r="31" spans="1:14" x14ac:dyDescent="0.2">
      <c r="A31" s="242"/>
      <c r="B31" s="242"/>
      <c r="C31" s="242"/>
      <c r="D31" s="242"/>
      <c r="E31" s="242"/>
      <c r="F31" s="242"/>
    </row>
  </sheetData>
  <protectedRanges>
    <protectedRange sqref="B8:C15" name="Troop Data"/>
    <protectedRange sqref="D19" name="Percentage Entry"/>
    <protectedRange sqref="E20:E27" name="Initial Order column"/>
  </protectedRanges>
  <mergeCells count="29">
    <mergeCell ref="H13:I13"/>
    <mergeCell ref="D15:F15"/>
    <mergeCell ref="A6:F6"/>
    <mergeCell ref="B8:C8"/>
    <mergeCell ref="D8:F8"/>
    <mergeCell ref="B9:C9"/>
    <mergeCell ref="B10:C10"/>
    <mergeCell ref="B11:C11"/>
    <mergeCell ref="B12:C12"/>
    <mergeCell ref="E12:F12"/>
    <mergeCell ref="B13:F13"/>
    <mergeCell ref="B14:F14"/>
    <mergeCell ref="A7:F7"/>
    <mergeCell ref="B16:C16"/>
    <mergeCell ref="A17:F17"/>
    <mergeCell ref="A18:B19"/>
    <mergeCell ref="C18:C19"/>
    <mergeCell ref="E18:E19"/>
    <mergeCell ref="F18:F19"/>
    <mergeCell ref="A26:B26"/>
    <mergeCell ref="A27:B27"/>
    <mergeCell ref="A28:B28"/>
    <mergeCell ref="A29:F31"/>
    <mergeCell ref="A20:B20"/>
    <mergeCell ref="A21:B21"/>
    <mergeCell ref="A22:B22"/>
    <mergeCell ref="A23:B23"/>
    <mergeCell ref="A24:B24"/>
    <mergeCell ref="A25:B25"/>
  </mergeCells>
  <pageMargins left="0.25" right="0.25" top="0.75" bottom="0.75" header="0.3" footer="0.3"/>
  <pageSetup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selection activeCell="A6" sqref="A6:F6"/>
    </sheetView>
  </sheetViews>
  <sheetFormatPr defaultRowHeight="14.25" x14ac:dyDescent="0.2"/>
  <cols>
    <col min="1" max="1" width="17.7109375" style="84" customWidth="1"/>
    <col min="2" max="2" width="9.140625" style="84"/>
    <col min="3" max="3" width="19.42578125" style="84" customWidth="1"/>
    <col min="4" max="4" width="17" style="84" customWidth="1"/>
    <col min="5" max="5" width="13.5703125" style="84" customWidth="1"/>
    <col min="6" max="6" width="20" style="84" customWidth="1"/>
    <col min="7" max="16384" width="9.140625" style="84"/>
  </cols>
  <sheetData>
    <row r="1" spans="1:6" s="163" customFormat="1" ht="12.75" x14ac:dyDescent="0.2"/>
    <row r="2" spans="1:6" s="163" customFormat="1" ht="12.75" x14ac:dyDescent="0.2"/>
    <row r="3" spans="1:6" s="163" customFormat="1" ht="12.75" x14ac:dyDescent="0.2"/>
    <row r="4" spans="1:6" s="163" customFormat="1" ht="12.75" x14ac:dyDescent="0.2"/>
    <row r="5" spans="1:6" s="163" customFormat="1" ht="12.75" x14ac:dyDescent="0.2"/>
    <row r="6" spans="1:6" s="85" customFormat="1" ht="18" x14ac:dyDescent="0.25">
      <c r="A6" s="105" t="s">
        <v>22</v>
      </c>
      <c r="B6" s="255"/>
      <c r="C6" s="255"/>
      <c r="D6" s="255"/>
      <c r="E6" s="255"/>
      <c r="F6" s="255"/>
    </row>
    <row r="7" spans="1:6" s="85" customFormat="1" ht="30" customHeight="1" thickBot="1" x14ac:dyDescent="0.25">
      <c r="A7" s="254" t="s">
        <v>50</v>
      </c>
      <c r="B7" s="254"/>
      <c r="C7" s="254"/>
      <c r="D7" s="254"/>
      <c r="E7" s="254"/>
      <c r="F7" s="254"/>
    </row>
    <row r="8" spans="1:6" ht="15.75" thickBot="1" x14ac:dyDescent="0.3">
      <c r="A8" s="122" t="s">
        <v>21</v>
      </c>
      <c r="B8" s="87"/>
      <c r="C8" s="88"/>
      <c r="D8" s="123" t="s">
        <v>20</v>
      </c>
      <c r="E8" s="124"/>
      <c r="F8" s="125"/>
    </row>
    <row r="9" spans="1:6" ht="22.5" customHeight="1" x14ac:dyDescent="0.25">
      <c r="A9" s="122" t="s">
        <v>19</v>
      </c>
      <c r="B9" s="88"/>
      <c r="C9" s="88"/>
      <c r="D9" s="89">
        <v>224.4</v>
      </c>
      <c r="E9" s="90" t="s">
        <v>51</v>
      </c>
      <c r="F9" s="91"/>
    </row>
    <row r="10" spans="1:6" ht="18.75" customHeight="1" x14ac:dyDescent="0.25">
      <c r="A10" s="122" t="s">
        <v>18</v>
      </c>
      <c r="B10" s="92" t="s">
        <v>23</v>
      </c>
      <c r="C10" s="92"/>
      <c r="D10" s="93">
        <v>250</v>
      </c>
      <c r="E10" s="94" t="s">
        <v>16</v>
      </c>
      <c r="F10" s="95"/>
    </row>
    <row r="11" spans="1:6" ht="30" x14ac:dyDescent="0.25">
      <c r="A11" s="122" t="s">
        <v>36</v>
      </c>
      <c r="B11" s="96">
        <v>10</v>
      </c>
      <c r="C11" s="96"/>
      <c r="D11" s="97">
        <f>(B11*D10)</f>
        <v>2500</v>
      </c>
      <c r="E11" s="98" t="s">
        <v>15</v>
      </c>
      <c r="F11" s="95"/>
    </row>
    <row r="12" spans="1:6" ht="36" customHeight="1" x14ac:dyDescent="0.25">
      <c r="A12" s="94" t="s">
        <v>14</v>
      </c>
      <c r="B12" s="99"/>
      <c r="C12" s="99"/>
      <c r="D12" s="100">
        <f>D28*12/B11</f>
        <v>196.8</v>
      </c>
      <c r="E12" s="101" t="s">
        <v>46</v>
      </c>
      <c r="F12" s="102"/>
    </row>
    <row r="13" spans="1:6" ht="18.75" customHeight="1" x14ac:dyDescent="0.25">
      <c r="A13" s="94" t="s">
        <v>13</v>
      </c>
      <c r="B13" s="248"/>
      <c r="C13" s="99"/>
      <c r="D13" s="249"/>
      <c r="E13" s="250"/>
      <c r="F13" s="251"/>
    </row>
    <row r="14" spans="1:6" ht="18.75" customHeight="1" x14ac:dyDescent="0.25">
      <c r="A14" s="94" t="s">
        <v>12</v>
      </c>
      <c r="B14" s="99"/>
      <c r="C14" s="99"/>
      <c r="D14" s="249"/>
      <c r="E14" s="250"/>
      <c r="F14" s="252"/>
    </row>
    <row r="15" spans="1:6" ht="18.75" customHeight="1" x14ac:dyDescent="0.25">
      <c r="A15" s="126"/>
      <c r="B15" s="103"/>
      <c r="C15" s="103"/>
      <c r="D15" s="127"/>
      <c r="E15" s="127"/>
      <c r="F15" s="127"/>
    </row>
    <row r="16" spans="1:6" ht="18.75" customHeight="1" x14ac:dyDescent="0.25">
      <c r="A16" s="126"/>
      <c r="B16" s="128" t="s">
        <v>11</v>
      </c>
      <c r="C16" s="127"/>
      <c r="D16" s="129"/>
      <c r="E16" s="129"/>
      <c r="F16" s="104"/>
    </row>
    <row r="17" spans="1:14" ht="15.75" thickBot="1" x14ac:dyDescent="0.3">
      <c r="A17" s="121" t="s">
        <v>10</v>
      </c>
      <c r="B17" s="121"/>
      <c r="C17" s="121"/>
      <c r="D17" s="121"/>
      <c r="E17" s="121"/>
      <c r="F17" s="121"/>
    </row>
    <row r="18" spans="1:14" ht="75" x14ac:dyDescent="0.2">
      <c r="A18" s="106"/>
      <c r="B18" s="107"/>
      <c r="C18" s="108" t="s">
        <v>54</v>
      </c>
      <c r="D18" s="109" t="s">
        <v>9</v>
      </c>
      <c r="E18" s="110" t="s">
        <v>47</v>
      </c>
      <c r="F18" s="111" t="s">
        <v>8</v>
      </c>
    </row>
    <row r="19" spans="1:14" ht="15" x14ac:dyDescent="0.2">
      <c r="A19" s="112"/>
      <c r="B19" s="113"/>
      <c r="C19" s="114"/>
      <c r="D19" s="115">
        <v>0.9</v>
      </c>
      <c r="E19" s="116"/>
      <c r="F19" s="117"/>
      <c r="H19" s="118"/>
    </row>
    <row r="20" spans="1:14" ht="30.2" customHeight="1" thickBot="1" x14ac:dyDescent="0.25">
      <c r="A20" s="243" t="s">
        <v>49</v>
      </c>
      <c r="B20" s="244"/>
      <c r="C20" s="256">
        <f>($B$11*$D$9)*F20/12</f>
        <v>12.716000000000001</v>
      </c>
      <c r="D20" s="256">
        <f>ROUNDDOWN($D$19*C20,0)</f>
        <v>11</v>
      </c>
      <c r="E20" s="256"/>
      <c r="F20" s="119">
        <v>6.8000000000000005E-2</v>
      </c>
    </row>
    <row r="21" spans="1:14" ht="30.2" customHeight="1" thickBot="1" x14ac:dyDescent="0.25">
      <c r="A21" s="130" t="s">
        <v>32</v>
      </c>
      <c r="B21" s="131"/>
      <c r="C21" s="132">
        <f>($B$11*D9)*0.048/12</f>
        <v>8.9760000000000009</v>
      </c>
      <c r="D21" s="132">
        <f>ROUNDDOWN($D$19*C21,0)</f>
        <v>8</v>
      </c>
      <c r="E21" s="133"/>
      <c r="F21" s="119">
        <v>8.7999999999999995E-2</v>
      </c>
    </row>
    <row r="22" spans="1:14" ht="30.2" customHeight="1" thickBot="1" x14ac:dyDescent="0.25">
      <c r="A22" s="134" t="s">
        <v>7</v>
      </c>
      <c r="B22" s="135"/>
      <c r="C22" s="136">
        <f>($B$11*D9)*0.094/12</f>
        <v>17.577999999999999</v>
      </c>
      <c r="D22" s="136">
        <f>ROUNDDOWN($D$19*C22,0)</f>
        <v>15</v>
      </c>
      <c r="E22" s="137"/>
      <c r="F22" s="119">
        <v>0.10299999999999999</v>
      </c>
    </row>
    <row r="23" spans="1:14" ht="30.2" customHeight="1" thickBot="1" x14ac:dyDescent="0.25">
      <c r="A23" s="138" t="s">
        <v>6</v>
      </c>
      <c r="B23" s="139"/>
      <c r="C23" s="140">
        <f>($B$11*D9)*0.077/12</f>
        <v>14.399000000000001</v>
      </c>
      <c r="D23" s="140">
        <f>ROUNDDOWN($D$19*C23,0)</f>
        <v>12</v>
      </c>
      <c r="E23" s="141"/>
      <c r="F23" s="119">
        <v>6.3E-2</v>
      </c>
      <c r="N23" s="84" t="s">
        <v>2</v>
      </c>
    </row>
    <row r="24" spans="1:14" ht="30.2" customHeight="1" thickBot="1" x14ac:dyDescent="0.25">
      <c r="A24" s="142" t="s">
        <v>5</v>
      </c>
      <c r="B24" s="143"/>
      <c r="C24" s="144">
        <f>($B$11*D9)*0.275/12</f>
        <v>51.425000000000004</v>
      </c>
      <c r="D24" s="144">
        <f>ROUNDUP($D$19*C24,0)</f>
        <v>47</v>
      </c>
      <c r="E24" s="145"/>
      <c r="F24" s="119">
        <v>0.27400000000000002</v>
      </c>
    </row>
    <row r="25" spans="1:14" ht="30.2" customHeight="1" thickBot="1" x14ac:dyDescent="0.25">
      <c r="A25" s="146" t="s">
        <v>4</v>
      </c>
      <c r="B25" s="147"/>
      <c r="C25" s="148">
        <f>($B$11*D9)*0.142/12</f>
        <v>26.553999999999998</v>
      </c>
      <c r="D25" s="148">
        <f>ROUNDDOWN($D$19*C25,0)</f>
        <v>23</v>
      </c>
      <c r="E25" s="149"/>
      <c r="F25" s="119">
        <v>0.13400000000000001</v>
      </c>
      <c r="H25" s="84" t="s">
        <v>2</v>
      </c>
    </row>
    <row r="26" spans="1:14" ht="30.2" customHeight="1" thickBot="1" x14ac:dyDescent="0.25">
      <c r="A26" s="150" t="s">
        <v>3</v>
      </c>
      <c r="B26" s="151"/>
      <c r="C26" s="152">
        <f>($B$11*D9)*0.199/12</f>
        <v>37.213000000000001</v>
      </c>
      <c r="D26" s="152">
        <f>ROUNDUP($D$19*C26,0)</f>
        <v>34</v>
      </c>
      <c r="E26" s="153"/>
      <c r="F26" s="119">
        <v>0.19800000000000001</v>
      </c>
      <c r="G26" s="84" t="s">
        <v>2</v>
      </c>
    </row>
    <row r="27" spans="1:14" ht="30.2" customHeight="1" thickBot="1" x14ac:dyDescent="0.25">
      <c r="A27" s="154" t="s">
        <v>1</v>
      </c>
      <c r="B27" s="155"/>
      <c r="C27" s="156">
        <f>($B$11*D9)*0.086/12</f>
        <v>16.081999999999997</v>
      </c>
      <c r="D27" s="156">
        <f>ROUNDDOWN($D$19*C27,0)</f>
        <v>14</v>
      </c>
      <c r="E27" s="157"/>
      <c r="F27" s="119">
        <v>7.1999999999999995E-2</v>
      </c>
    </row>
    <row r="28" spans="1:14" ht="30.2" customHeight="1" thickBot="1" x14ac:dyDescent="0.25">
      <c r="A28" s="158" t="s">
        <v>0</v>
      </c>
      <c r="B28" s="159"/>
      <c r="C28" s="160">
        <f>SUM(C20:C27)</f>
        <v>184.94299999999998</v>
      </c>
      <c r="D28" s="160">
        <f>SUM(D20:D27)</f>
        <v>164</v>
      </c>
      <c r="E28" s="160">
        <f>SUM(E20:E27)</f>
        <v>0</v>
      </c>
      <c r="F28" s="120"/>
    </row>
    <row r="29" spans="1:14" ht="37.5" customHeight="1" x14ac:dyDescent="0.2">
      <c r="A29" s="161"/>
      <c r="B29" s="161"/>
      <c r="C29" s="161"/>
      <c r="D29" s="161"/>
      <c r="E29" s="161"/>
      <c r="F29" s="161"/>
    </row>
    <row r="30" spans="1:14" ht="15.75" customHeight="1" x14ac:dyDescent="0.2">
      <c r="A30" s="161"/>
      <c r="B30" s="161"/>
      <c r="C30" s="161"/>
      <c r="D30" s="161"/>
      <c r="E30" s="161"/>
      <c r="F30" s="161"/>
    </row>
    <row r="31" spans="1:14" x14ac:dyDescent="0.2">
      <c r="A31" s="161"/>
      <c r="B31" s="161"/>
      <c r="C31" s="161"/>
      <c r="D31" s="161"/>
      <c r="E31" s="161"/>
      <c r="F31" s="161"/>
    </row>
  </sheetData>
  <protectedRanges>
    <protectedRange sqref="B8:C15" name="Troop Data"/>
    <protectedRange sqref="D19" name="Percentage Entry"/>
    <protectedRange sqref="E20 E22:E27" name="Initial Order column"/>
    <protectedRange sqref="E21" name="Initial Order column_1"/>
  </protectedRanges>
  <mergeCells count="30">
    <mergeCell ref="A26:B26"/>
    <mergeCell ref="A27:B27"/>
    <mergeCell ref="A28:B28"/>
    <mergeCell ref="A29:F31"/>
    <mergeCell ref="A20:B20"/>
    <mergeCell ref="A21:B21"/>
    <mergeCell ref="A22:B22"/>
    <mergeCell ref="A23:B23"/>
    <mergeCell ref="A24:B24"/>
    <mergeCell ref="A25:B25"/>
    <mergeCell ref="B16:C16"/>
    <mergeCell ref="A17:F17"/>
    <mergeCell ref="A18:B19"/>
    <mergeCell ref="C18:C19"/>
    <mergeCell ref="E18:E19"/>
    <mergeCell ref="F18:F19"/>
    <mergeCell ref="D15:F15"/>
    <mergeCell ref="A6:F6"/>
    <mergeCell ref="B8:C8"/>
    <mergeCell ref="D8:F8"/>
    <mergeCell ref="B9:C9"/>
    <mergeCell ref="B10:C10"/>
    <mergeCell ref="B11:C11"/>
    <mergeCell ref="D13:E13"/>
    <mergeCell ref="D14:E14"/>
    <mergeCell ref="B12:C12"/>
    <mergeCell ref="E12:F12"/>
    <mergeCell ref="B13:C13"/>
    <mergeCell ref="B14:C14"/>
    <mergeCell ref="A7:F7"/>
  </mergeCells>
  <pageMargins left="0.25" right="0.25" top="0.75" bottom="0.75" header="0.3" footer="0.3"/>
  <pageSetup scale="9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topLeftCell="A20" workbookViewId="0">
      <selection activeCell="F1" sqref="A1:F28"/>
    </sheetView>
  </sheetViews>
  <sheetFormatPr defaultRowHeight="15" x14ac:dyDescent="0.25"/>
  <cols>
    <col min="1" max="1" width="18.28515625" customWidth="1"/>
    <col min="3" max="3" width="19.42578125" customWidth="1"/>
    <col min="4" max="4" width="17" customWidth="1"/>
    <col min="5" max="5" width="13.5703125" customWidth="1"/>
    <col min="6" max="6" width="18.7109375" customWidth="1"/>
  </cols>
  <sheetData>
    <row r="1" spans="1:6" s="163" customFormat="1" ht="12.75" x14ac:dyDescent="0.2"/>
    <row r="2" spans="1:6" s="163" customFormat="1" ht="12.75" x14ac:dyDescent="0.2"/>
    <row r="3" spans="1:6" s="163" customFormat="1" ht="12.75" x14ac:dyDescent="0.2"/>
    <row r="4" spans="1:6" s="163" customFormat="1" ht="12.75" x14ac:dyDescent="0.2"/>
    <row r="5" spans="1:6" s="163" customFormat="1" ht="12.75" x14ac:dyDescent="0.2"/>
    <row r="6" spans="1:6" s="85" customFormat="1" ht="18" x14ac:dyDescent="0.25">
      <c r="A6" s="105" t="s">
        <v>22</v>
      </c>
      <c r="B6" s="255"/>
      <c r="C6" s="255"/>
      <c r="D6" s="255"/>
      <c r="E6" s="255"/>
      <c r="F6" s="255"/>
    </row>
    <row r="7" spans="1:6" s="85" customFormat="1" ht="30" customHeight="1" thickBot="1" x14ac:dyDescent="0.25">
      <c r="A7" s="254" t="s">
        <v>50</v>
      </c>
      <c r="B7" s="254"/>
      <c r="C7" s="254"/>
      <c r="D7" s="254"/>
      <c r="E7" s="254"/>
      <c r="F7" s="254"/>
    </row>
    <row r="8" spans="1:6" ht="19.5" thickBot="1" x14ac:dyDescent="0.35">
      <c r="A8" s="32" t="s">
        <v>21</v>
      </c>
      <c r="B8" s="71"/>
      <c r="C8" s="72"/>
      <c r="D8" s="73" t="s">
        <v>20</v>
      </c>
      <c r="E8" s="74"/>
      <c r="F8" s="75"/>
    </row>
    <row r="9" spans="1:6" ht="18.75" x14ac:dyDescent="0.3">
      <c r="A9" s="32" t="s">
        <v>19</v>
      </c>
      <c r="B9" s="72"/>
      <c r="C9" s="72"/>
      <c r="D9" s="35">
        <v>230</v>
      </c>
      <c r="E9" s="34" t="s">
        <v>55</v>
      </c>
      <c r="F9" s="33"/>
    </row>
    <row r="10" spans="1:6" ht="18.75" x14ac:dyDescent="0.3">
      <c r="A10" s="32" t="s">
        <v>18</v>
      </c>
      <c r="B10" s="76" t="s">
        <v>24</v>
      </c>
      <c r="C10" s="76"/>
      <c r="D10" s="31">
        <v>250</v>
      </c>
      <c r="E10" s="30" t="s">
        <v>16</v>
      </c>
      <c r="F10" s="26"/>
    </row>
    <row r="11" spans="1:6" ht="15.75" x14ac:dyDescent="0.25">
      <c r="A11" s="29" t="s">
        <v>36</v>
      </c>
      <c r="B11" s="77">
        <v>9</v>
      </c>
      <c r="C11" s="77"/>
      <c r="D11" s="28">
        <f>(B11*D10)</f>
        <v>2250</v>
      </c>
      <c r="E11" s="27" t="s">
        <v>15</v>
      </c>
      <c r="F11" s="26"/>
    </row>
    <row r="12" spans="1:6" ht="36" customHeight="1" x14ac:dyDescent="0.3">
      <c r="A12" s="24" t="s">
        <v>14</v>
      </c>
      <c r="B12" s="78"/>
      <c r="C12" s="78"/>
      <c r="D12" s="25">
        <f>D28*12/B11</f>
        <v>201.33333333333334</v>
      </c>
      <c r="E12" s="79" t="s">
        <v>46</v>
      </c>
      <c r="F12" s="80"/>
    </row>
    <row r="13" spans="1:6" ht="18.75" customHeight="1" x14ac:dyDescent="0.3">
      <c r="A13" s="24" t="s">
        <v>13</v>
      </c>
      <c r="B13" s="83"/>
      <c r="C13" s="78"/>
      <c r="D13" s="81"/>
      <c r="E13" s="82"/>
      <c r="F13" s="36"/>
    </row>
    <row r="14" spans="1:6" ht="18.75" customHeight="1" x14ac:dyDescent="0.3">
      <c r="A14" s="24" t="s">
        <v>12</v>
      </c>
      <c r="B14" s="78"/>
      <c r="C14" s="78"/>
      <c r="D14" s="81"/>
      <c r="E14" s="82"/>
      <c r="F14" s="37"/>
    </row>
    <row r="15" spans="1:6" ht="18.75" customHeight="1" x14ac:dyDescent="0.3">
      <c r="A15" s="22"/>
      <c r="B15" s="23"/>
      <c r="C15" s="23"/>
      <c r="D15" s="70"/>
      <c r="E15" s="70"/>
      <c r="F15" s="70"/>
    </row>
    <row r="16" spans="1:6" ht="18.75" customHeight="1" x14ac:dyDescent="0.35">
      <c r="A16" s="22"/>
      <c r="B16" s="57" t="s">
        <v>11</v>
      </c>
      <c r="C16" s="58"/>
      <c r="D16" s="21"/>
      <c r="E16" s="21"/>
      <c r="F16" s="20"/>
    </row>
    <row r="17" spans="1:14" ht="19.5" thickBot="1" x14ac:dyDescent="0.35">
      <c r="A17" s="59" t="s">
        <v>10</v>
      </c>
      <c r="B17" s="59"/>
      <c r="C17" s="59"/>
      <c r="D17" s="59"/>
      <c r="E17" s="59"/>
      <c r="F17" s="59"/>
    </row>
    <row r="18" spans="1:14" ht="75" x14ac:dyDescent="0.25">
      <c r="A18" s="60"/>
      <c r="B18" s="61"/>
      <c r="C18" s="64" t="s">
        <v>56</v>
      </c>
      <c r="D18" s="19" t="s">
        <v>9</v>
      </c>
      <c r="E18" s="66" t="s">
        <v>47</v>
      </c>
      <c r="F18" s="68" t="s">
        <v>8</v>
      </c>
    </row>
    <row r="19" spans="1:14" x14ac:dyDescent="0.25">
      <c r="A19" s="62"/>
      <c r="B19" s="63"/>
      <c r="C19" s="65"/>
      <c r="D19" s="18">
        <v>0.9</v>
      </c>
      <c r="E19" s="67"/>
      <c r="F19" s="69"/>
      <c r="H19" s="17"/>
    </row>
    <row r="20" spans="1:14" ht="30.2" customHeight="1" thickBot="1" x14ac:dyDescent="0.3">
      <c r="A20" s="243" t="s">
        <v>49</v>
      </c>
      <c r="B20" s="244"/>
      <c r="C20" s="16">
        <f>($B$11*$D$9)*F20/12</f>
        <v>11.730000000000002</v>
      </c>
      <c r="D20" s="16">
        <f>ROUNDDOWN($D$19*C20,0)</f>
        <v>10</v>
      </c>
      <c r="E20" s="16"/>
      <c r="F20" s="3">
        <v>6.8000000000000005E-2</v>
      </c>
    </row>
    <row r="21" spans="1:14" ht="30.2" customHeight="1" thickBot="1" x14ac:dyDescent="0.3">
      <c r="A21" s="47" t="s">
        <v>32</v>
      </c>
      <c r="B21" s="48"/>
      <c r="C21" s="38">
        <f>($B$11*D9)*0.048/12</f>
        <v>8.2799999999999994</v>
      </c>
      <c r="D21" s="38">
        <f>ROUNDDOWN($D$19*C21,0)</f>
        <v>7</v>
      </c>
      <c r="E21" s="39"/>
      <c r="F21" s="3">
        <v>8.7999999999999995E-2</v>
      </c>
    </row>
    <row r="22" spans="1:14" ht="30.2" customHeight="1" thickBot="1" x14ac:dyDescent="0.3">
      <c r="A22" s="49" t="s">
        <v>7</v>
      </c>
      <c r="B22" s="50"/>
      <c r="C22" s="15">
        <f>($B$11*D9)*0.094/12</f>
        <v>16.215</v>
      </c>
      <c r="D22" s="15">
        <f>ROUNDDOWN($D$19*C22,0)</f>
        <v>14</v>
      </c>
      <c r="E22" s="14"/>
      <c r="F22" s="3">
        <v>0.10299999999999999</v>
      </c>
    </row>
    <row r="23" spans="1:14" ht="30.2" customHeight="1" thickBot="1" x14ac:dyDescent="0.3">
      <c r="A23" s="51" t="s">
        <v>6</v>
      </c>
      <c r="B23" s="52"/>
      <c r="C23" s="13">
        <f>($B$11*D9)*0.077/12</f>
        <v>13.282499999999999</v>
      </c>
      <c r="D23" s="13">
        <f>ROUNDDOWN($D$19*C23,0)</f>
        <v>11</v>
      </c>
      <c r="E23" s="12"/>
      <c r="F23" s="3">
        <v>6.3E-2</v>
      </c>
      <c r="N23" t="s">
        <v>2</v>
      </c>
    </row>
    <row r="24" spans="1:14" ht="30.2" customHeight="1" thickBot="1" x14ac:dyDescent="0.3">
      <c r="A24" s="53" t="s">
        <v>5</v>
      </c>
      <c r="B24" s="54"/>
      <c r="C24" s="11">
        <f>($B$11*D9)*0.275/12</f>
        <v>47.4375</v>
      </c>
      <c r="D24" s="11">
        <f>ROUNDUP($D$19*C24,0)</f>
        <v>43</v>
      </c>
      <c r="E24" s="10"/>
      <c r="F24" s="3">
        <v>0.27400000000000002</v>
      </c>
    </row>
    <row r="25" spans="1:14" ht="30.2" customHeight="1" thickBot="1" x14ac:dyDescent="0.3">
      <c r="A25" s="55" t="s">
        <v>4</v>
      </c>
      <c r="B25" s="56"/>
      <c r="C25" s="9">
        <f>($B$11*D9)*0.142/12</f>
        <v>24.495000000000001</v>
      </c>
      <c r="D25" s="9">
        <f>ROUNDDOWN($D$19*C25,0)</f>
        <v>22</v>
      </c>
      <c r="E25" s="8"/>
      <c r="F25" s="3">
        <v>0.13400000000000001</v>
      </c>
      <c r="H25" t="s">
        <v>2</v>
      </c>
    </row>
    <row r="26" spans="1:14" ht="30.2" customHeight="1" thickBot="1" x14ac:dyDescent="0.3">
      <c r="A26" s="40" t="s">
        <v>3</v>
      </c>
      <c r="B26" s="41"/>
      <c r="C26" s="7">
        <f>($B$11*D9)*0.199/12</f>
        <v>34.327500000000001</v>
      </c>
      <c r="D26" s="7">
        <f>ROUNDUP($D$19*C26,0)</f>
        <v>31</v>
      </c>
      <c r="E26" s="6"/>
      <c r="F26" s="3">
        <v>0.19800000000000001</v>
      </c>
      <c r="G26" t="s">
        <v>2</v>
      </c>
    </row>
    <row r="27" spans="1:14" ht="30.2" customHeight="1" thickBot="1" x14ac:dyDescent="0.3">
      <c r="A27" s="42" t="s">
        <v>1</v>
      </c>
      <c r="B27" s="43"/>
      <c r="C27" s="5">
        <f>($B$11*D9)*0.086/12</f>
        <v>14.834999999999999</v>
      </c>
      <c r="D27" s="5">
        <f>ROUNDDOWN($D$19*C27,0)</f>
        <v>13</v>
      </c>
      <c r="E27" s="4"/>
      <c r="F27" s="3">
        <v>7.1999999999999995E-2</v>
      </c>
    </row>
    <row r="28" spans="1:14" ht="30.2" customHeight="1" thickBot="1" x14ac:dyDescent="0.3">
      <c r="A28" s="44" t="s">
        <v>0</v>
      </c>
      <c r="B28" s="45"/>
      <c r="C28" s="2">
        <f>SUM(C20:C27)</f>
        <v>170.60249999999999</v>
      </c>
      <c r="D28" s="2">
        <f>SUM(D20:D27)</f>
        <v>151</v>
      </c>
      <c r="E28" s="2">
        <f>SUM(E20:E27)</f>
        <v>0</v>
      </c>
      <c r="F28" s="1"/>
    </row>
    <row r="29" spans="1:14" ht="37.5" customHeight="1" x14ac:dyDescent="0.25">
      <c r="A29" s="46"/>
      <c r="B29" s="46"/>
      <c r="C29" s="46"/>
      <c r="D29" s="46"/>
      <c r="E29" s="46"/>
      <c r="F29" s="46"/>
    </row>
    <row r="30" spans="1:14" ht="15.75" customHeight="1" x14ac:dyDescent="0.25">
      <c r="A30" s="46"/>
      <c r="B30" s="46"/>
      <c r="C30" s="46"/>
      <c r="D30" s="46"/>
      <c r="E30" s="46"/>
      <c r="F30" s="46"/>
    </row>
    <row r="31" spans="1:14" x14ac:dyDescent="0.25">
      <c r="A31" s="46"/>
      <c r="B31" s="46"/>
      <c r="C31" s="46"/>
      <c r="D31" s="46"/>
      <c r="E31" s="46"/>
      <c r="F31" s="46"/>
    </row>
  </sheetData>
  <protectedRanges>
    <protectedRange sqref="B8:C15" name="Troop Data"/>
    <protectedRange sqref="D19" name="Percentage Entry"/>
    <protectedRange sqref="E20 E22:E27" name="Initial Order column"/>
    <protectedRange sqref="E21" name="Initial Order column_1"/>
  </protectedRanges>
  <mergeCells count="30">
    <mergeCell ref="A26:B26"/>
    <mergeCell ref="A27:B27"/>
    <mergeCell ref="A28:B28"/>
    <mergeCell ref="A29:F31"/>
    <mergeCell ref="A20:B20"/>
    <mergeCell ref="A21:B21"/>
    <mergeCell ref="A22:B22"/>
    <mergeCell ref="A23:B23"/>
    <mergeCell ref="A24:B24"/>
    <mergeCell ref="A25:B25"/>
    <mergeCell ref="B16:C16"/>
    <mergeCell ref="A17:F17"/>
    <mergeCell ref="A18:B19"/>
    <mergeCell ref="C18:C19"/>
    <mergeCell ref="E18:E19"/>
    <mergeCell ref="F18:F19"/>
    <mergeCell ref="D15:F15"/>
    <mergeCell ref="A6:F6"/>
    <mergeCell ref="B8:C8"/>
    <mergeCell ref="D8:F8"/>
    <mergeCell ref="B9:C9"/>
    <mergeCell ref="B10:C10"/>
    <mergeCell ref="B11:C11"/>
    <mergeCell ref="D13:E13"/>
    <mergeCell ref="D14:E14"/>
    <mergeCell ref="B12:C12"/>
    <mergeCell ref="E12:F12"/>
    <mergeCell ref="B13:C13"/>
    <mergeCell ref="B14:C14"/>
    <mergeCell ref="A7:F7"/>
  </mergeCells>
  <pageMargins left="0.25" right="0.25" top="0.75" bottom="0.75" header="0.3" footer="0.3"/>
  <pageSetup scale="9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opLeftCell="A2" workbookViewId="0">
      <selection activeCell="I12" sqref="I12"/>
    </sheetView>
  </sheetViews>
  <sheetFormatPr defaultRowHeight="15" x14ac:dyDescent="0.25"/>
  <cols>
    <col min="1" max="1" width="19" customWidth="1"/>
    <col min="3" max="3" width="19.42578125" customWidth="1"/>
    <col min="4" max="4" width="17" customWidth="1"/>
    <col min="5" max="5" width="13.5703125" customWidth="1"/>
    <col min="6" max="6" width="18.7109375" customWidth="1"/>
  </cols>
  <sheetData>
    <row r="1" spans="1:6" s="163" customFormat="1" ht="12.75" x14ac:dyDescent="0.2"/>
    <row r="2" spans="1:6" s="163" customFormat="1" ht="12.75" x14ac:dyDescent="0.2"/>
    <row r="3" spans="1:6" s="163" customFormat="1" ht="12.75" x14ac:dyDescent="0.2"/>
    <row r="4" spans="1:6" s="163" customFormat="1" ht="12.75" x14ac:dyDescent="0.2"/>
    <row r="5" spans="1:6" s="163" customFormat="1" ht="12.75" x14ac:dyDescent="0.2"/>
    <row r="6" spans="1:6" s="85" customFormat="1" ht="18" x14ac:dyDescent="0.25">
      <c r="A6" s="105" t="s">
        <v>22</v>
      </c>
      <c r="B6" s="255"/>
      <c r="C6" s="255"/>
      <c r="D6" s="255"/>
      <c r="E6" s="255"/>
      <c r="F6" s="255"/>
    </row>
    <row r="7" spans="1:6" s="85" customFormat="1" ht="30" customHeight="1" thickBot="1" x14ac:dyDescent="0.25">
      <c r="A7" s="254" t="s">
        <v>50</v>
      </c>
      <c r="B7" s="254"/>
      <c r="C7" s="254"/>
      <c r="D7" s="254"/>
      <c r="E7" s="254"/>
      <c r="F7" s="254"/>
    </row>
    <row r="8" spans="1:6" ht="19.5" thickBot="1" x14ac:dyDescent="0.35">
      <c r="A8" s="32" t="s">
        <v>21</v>
      </c>
      <c r="B8" s="71"/>
      <c r="C8" s="72"/>
      <c r="D8" s="73" t="s">
        <v>20</v>
      </c>
      <c r="E8" s="74"/>
      <c r="F8" s="75"/>
    </row>
    <row r="9" spans="1:6" ht="18.75" x14ac:dyDescent="0.3">
      <c r="A9" s="32" t="s">
        <v>19</v>
      </c>
      <c r="B9" s="72"/>
      <c r="C9" s="72"/>
      <c r="D9" s="35">
        <v>238.7</v>
      </c>
      <c r="E9" s="34" t="s">
        <v>57</v>
      </c>
      <c r="F9" s="33"/>
    </row>
    <row r="10" spans="1:6" ht="18.75" x14ac:dyDescent="0.3">
      <c r="A10" s="32" t="s">
        <v>18</v>
      </c>
      <c r="B10" s="76" t="s">
        <v>25</v>
      </c>
      <c r="C10" s="76"/>
      <c r="D10" s="31">
        <v>250</v>
      </c>
      <c r="E10" s="30" t="s">
        <v>16</v>
      </c>
      <c r="F10" s="26"/>
    </row>
    <row r="11" spans="1:6" ht="15.75" x14ac:dyDescent="0.25">
      <c r="A11" s="29" t="s">
        <v>36</v>
      </c>
      <c r="B11" s="77">
        <v>7</v>
      </c>
      <c r="C11" s="77"/>
      <c r="D11" s="28">
        <f>(B11*D10)</f>
        <v>1750</v>
      </c>
      <c r="E11" s="27" t="s">
        <v>15</v>
      </c>
      <c r="F11" s="26"/>
    </row>
    <row r="12" spans="1:6" ht="36" customHeight="1" x14ac:dyDescent="0.3">
      <c r="A12" s="24" t="s">
        <v>14</v>
      </c>
      <c r="B12" s="78"/>
      <c r="C12" s="78"/>
      <c r="D12" s="25">
        <f>D28*12/B11</f>
        <v>207.42857142857142</v>
      </c>
      <c r="E12" s="79" t="s">
        <v>46</v>
      </c>
      <c r="F12" s="80"/>
    </row>
    <row r="13" spans="1:6" ht="18.75" customHeight="1" x14ac:dyDescent="0.3">
      <c r="A13" s="24" t="s">
        <v>13</v>
      </c>
      <c r="B13" s="83"/>
      <c r="C13" s="78"/>
      <c r="D13" s="81"/>
      <c r="E13" s="82"/>
      <c r="F13" s="36"/>
    </row>
    <row r="14" spans="1:6" ht="18.75" customHeight="1" x14ac:dyDescent="0.3">
      <c r="A14" s="24" t="s">
        <v>12</v>
      </c>
      <c r="B14" s="78"/>
      <c r="C14" s="78"/>
      <c r="D14" s="81"/>
      <c r="E14" s="82"/>
      <c r="F14" s="37"/>
    </row>
    <row r="15" spans="1:6" ht="18.75" customHeight="1" x14ac:dyDescent="0.3">
      <c r="A15" s="22"/>
      <c r="B15" s="23"/>
      <c r="C15" s="23"/>
      <c r="D15" s="70"/>
      <c r="E15" s="70"/>
      <c r="F15" s="70"/>
    </row>
    <row r="16" spans="1:6" ht="18.75" customHeight="1" x14ac:dyDescent="0.35">
      <c r="A16" s="22"/>
      <c r="B16" s="57" t="s">
        <v>11</v>
      </c>
      <c r="C16" s="58"/>
      <c r="D16" s="21"/>
      <c r="E16" s="21"/>
      <c r="F16" s="20"/>
    </row>
    <row r="17" spans="1:14" ht="19.5" thickBot="1" x14ac:dyDescent="0.35">
      <c r="A17" s="59" t="s">
        <v>10</v>
      </c>
      <c r="B17" s="59"/>
      <c r="C17" s="59"/>
      <c r="D17" s="59"/>
      <c r="E17" s="59"/>
      <c r="F17" s="59"/>
    </row>
    <row r="18" spans="1:14" ht="75" x14ac:dyDescent="0.25">
      <c r="A18" s="60"/>
      <c r="B18" s="61"/>
      <c r="C18" s="64" t="s">
        <v>58</v>
      </c>
      <c r="D18" s="19" t="s">
        <v>9</v>
      </c>
      <c r="E18" s="66" t="s">
        <v>47</v>
      </c>
      <c r="F18" s="68" t="s">
        <v>8</v>
      </c>
    </row>
    <row r="19" spans="1:14" x14ac:dyDescent="0.25">
      <c r="A19" s="62"/>
      <c r="B19" s="63"/>
      <c r="C19" s="65"/>
      <c r="D19" s="18">
        <v>0.9</v>
      </c>
      <c r="E19" s="67"/>
      <c r="F19" s="69"/>
      <c r="H19" s="17"/>
    </row>
    <row r="20" spans="1:14" ht="30.2" customHeight="1" thickBot="1" x14ac:dyDescent="0.3">
      <c r="A20" s="243" t="s">
        <v>49</v>
      </c>
      <c r="B20" s="244"/>
      <c r="C20" s="16">
        <f>($B$11*$D$9)*F20/12</f>
        <v>9.4684333333333335</v>
      </c>
      <c r="D20" s="16">
        <f>ROUNDDOWN($D$19*C20,0)</f>
        <v>8</v>
      </c>
      <c r="E20" s="16"/>
      <c r="F20" s="3">
        <v>6.8000000000000005E-2</v>
      </c>
    </row>
    <row r="21" spans="1:14" ht="30.2" customHeight="1" thickBot="1" x14ac:dyDescent="0.3">
      <c r="A21" s="47" t="s">
        <v>32</v>
      </c>
      <c r="B21" s="48"/>
      <c r="C21" s="38">
        <f>($B$11*D9)*0.048/12</f>
        <v>6.6835999999999993</v>
      </c>
      <c r="D21" s="38">
        <f>ROUNDDOWN($D$19*C21,0)</f>
        <v>6</v>
      </c>
      <c r="E21" s="39"/>
      <c r="F21" s="3">
        <v>8.7999999999999995E-2</v>
      </c>
    </row>
    <row r="22" spans="1:14" ht="30.2" customHeight="1" thickBot="1" x14ac:dyDescent="0.3">
      <c r="A22" s="49" t="s">
        <v>7</v>
      </c>
      <c r="B22" s="50"/>
      <c r="C22" s="15">
        <f>($B$11*D9)*0.094/12</f>
        <v>13.088716666666665</v>
      </c>
      <c r="D22" s="15">
        <f>ROUNDDOWN($D$19*C22,0)</f>
        <v>11</v>
      </c>
      <c r="E22" s="14"/>
      <c r="F22" s="3">
        <v>0.10299999999999999</v>
      </c>
    </row>
    <row r="23" spans="1:14" ht="30.2" customHeight="1" thickBot="1" x14ac:dyDescent="0.3">
      <c r="A23" s="51" t="s">
        <v>6</v>
      </c>
      <c r="B23" s="52"/>
      <c r="C23" s="13">
        <f>($B$11*D9)*0.077/12</f>
        <v>10.721608333333334</v>
      </c>
      <c r="D23" s="13">
        <f>ROUNDDOWN($D$19*C23,0)</f>
        <v>9</v>
      </c>
      <c r="E23" s="12"/>
      <c r="F23" s="3">
        <v>6.3E-2</v>
      </c>
      <c r="N23" t="s">
        <v>2</v>
      </c>
    </row>
    <row r="24" spans="1:14" ht="30.2" customHeight="1" thickBot="1" x14ac:dyDescent="0.3">
      <c r="A24" s="53" t="s">
        <v>5</v>
      </c>
      <c r="B24" s="54"/>
      <c r="C24" s="11">
        <f>($B$11*D9)*0.275/12</f>
        <v>38.291458333333331</v>
      </c>
      <c r="D24" s="11">
        <f>ROUNDUP($D$19*C24,0)</f>
        <v>35</v>
      </c>
      <c r="E24" s="10"/>
      <c r="F24" s="3">
        <v>0.27400000000000002</v>
      </c>
    </row>
    <row r="25" spans="1:14" ht="30.2" customHeight="1" thickBot="1" x14ac:dyDescent="0.3">
      <c r="A25" s="55" t="s">
        <v>4</v>
      </c>
      <c r="B25" s="56"/>
      <c r="C25" s="9">
        <f>($B$11*D9)*0.142/12</f>
        <v>19.772316666666665</v>
      </c>
      <c r="D25" s="9">
        <f>ROUNDDOWN($D$19*C25,0)</f>
        <v>17</v>
      </c>
      <c r="E25" s="8"/>
      <c r="F25" s="3">
        <v>0.13400000000000001</v>
      </c>
      <c r="H25" t="s">
        <v>2</v>
      </c>
    </row>
    <row r="26" spans="1:14" ht="30.2" customHeight="1" thickBot="1" x14ac:dyDescent="0.3">
      <c r="A26" s="40" t="s">
        <v>3</v>
      </c>
      <c r="B26" s="41"/>
      <c r="C26" s="7">
        <f>($B$11*D9)*0.199/12</f>
        <v>27.709091666666666</v>
      </c>
      <c r="D26" s="7">
        <f>ROUNDUP($D$19*C26,0)</f>
        <v>25</v>
      </c>
      <c r="E26" s="6"/>
      <c r="F26" s="3">
        <v>0.19800000000000001</v>
      </c>
      <c r="G26" t="s">
        <v>2</v>
      </c>
    </row>
    <row r="27" spans="1:14" ht="30.2" customHeight="1" thickBot="1" x14ac:dyDescent="0.3">
      <c r="A27" s="42" t="s">
        <v>1</v>
      </c>
      <c r="B27" s="43"/>
      <c r="C27" s="5">
        <f>($B$11*D9)*0.086/12</f>
        <v>11.974783333333333</v>
      </c>
      <c r="D27" s="5">
        <f>ROUNDDOWN($D$19*C27,0)</f>
        <v>10</v>
      </c>
      <c r="E27" s="4"/>
      <c r="F27" s="3">
        <v>7.1999999999999995E-2</v>
      </c>
    </row>
    <row r="28" spans="1:14" ht="30.2" customHeight="1" thickBot="1" x14ac:dyDescent="0.3">
      <c r="A28" s="44" t="s">
        <v>0</v>
      </c>
      <c r="B28" s="45"/>
      <c r="C28" s="2">
        <f>SUM(C20:C27)</f>
        <v>137.71000833333332</v>
      </c>
      <c r="D28" s="2">
        <f>SUM(D20:D27)</f>
        <v>121</v>
      </c>
      <c r="E28" s="2">
        <f>SUM(E20:E27)</f>
        <v>0</v>
      </c>
      <c r="F28" s="1"/>
    </row>
    <row r="29" spans="1:14" ht="37.5" customHeight="1" x14ac:dyDescent="0.25">
      <c r="A29" s="46"/>
      <c r="B29" s="46"/>
      <c r="C29" s="46"/>
      <c r="D29" s="46"/>
      <c r="E29" s="46"/>
      <c r="F29" s="46"/>
    </row>
    <row r="30" spans="1:14" ht="15.75" customHeight="1" x14ac:dyDescent="0.25">
      <c r="A30" s="46"/>
      <c r="B30" s="46"/>
      <c r="C30" s="46"/>
      <c r="D30" s="46"/>
      <c r="E30" s="46"/>
      <c r="F30" s="46"/>
    </row>
    <row r="31" spans="1:14" x14ac:dyDescent="0.25">
      <c r="A31" s="46"/>
      <c r="B31" s="46"/>
      <c r="C31" s="46"/>
      <c r="D31" s="46"/>
      <c r="E31" s="46"/>
      <c r="F31" s="46"/>
    </row>
  </sheetData>
  <protectedRanges>
    <protectedRange sqref="B8:C15" name="Troop Data"/>
    <protectedRange sqref="D19" name="Percentage Entry"/>
    <protectedRange sqref="E20 E22:E27" name="Initial Order column"/>
    <protectedRange sqref="E21" name="Initial Order column_1"/>
  </protectedRanges>
  <mergeCells count="30">
    <mergeCell ref="A26:B26"/>
    <mergeCell ref="A27:B27"/>
    <mergeCell ref="A28:B28"/>
    <mergeCell ref="A29:F31"/>
    <mergeCell ref="A20:B20"/>
    <mergeCell ref="A21:B21"/>
    <mergeCell ref="A22:B22"/>
    <mergeCell ref="A23:B23"/>
    <mergeCell ref="A24:B24"/>
    <mergeCell ref="A25:B25"/>
    <mergeCell ref="B16:C16"/>
    <mergeCell ref="A17:F17"/>
    <mergeCell ref="A18:B19"/>
    <mergeCell ref="C18:C19"/>
    <mergeCell ref="E18:E19"/>
    <mergeCell ref="F18:F19"/>
    <mergeCell ref="D15:F15"/>
    <mergeCell ref="A6:F6"/>
    <mergeCell ref="B8:C8"/>
    <mergeCell ref="D8:F8"/>
    <mergeCell ref="B9:C9"/>
    <mergeCell ref="B10:C10"/>
    <mergeCell ref="B11:C11"/>
    <mergeCell ref="D13:E13"/>
    <mergeCell ref="D14:E14"/>
    <mergeCell ref="B12:C12"/>
    <mergeCell ref="E12:F12"/>
    <mergeCell ref="B13:C13"/>
    <mergeCell ref="B14:C14"/>
    <mergeCell ref="A7:F7"/>
  </mergeCells>
  <pageMargins left="0.25" right="0.25" top="0.75" bottom="0.75" header="0.3" footer="0.3"/>
  <pageSetup scale="9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selection activeCell="C20" sqref="C20:E20"/>
    </sheetView>
  </sheetViews>
  <sheetFormatPr defaultRowHeight="15" x14ac:dyDescent="0.25"/>
  <cols>
    <col min="1" max="1" width="18" customWidth="1"/>
    <col min="3" max="3" width="19.42578125" customWidth="1"/>
    <col min="4" max="4" width="17" customWidth="1"/>
    <col min="5" max="5" width="13.5703125" customWidth="1"/>
    <col min="6" max="6" width="18.7109375" customWidth="1"/>
  </cols>
  <sheetData>
    <row r="1" spans="1:6" s="163" customFormat="1" ht="12.75" x14ac:dyDescent="0.2"/>
    <row r="2" spans="1:6" s="163" customFormat="1" ht="12.75" x14ac:dyDescent="0.2"/>
    <row r="3" spans="1:6" s="163" customFormat="1" ht="12.75" x14ac:dyDescent="0.2"/>
    <row r="4" spans="1:6" s="163" customFormat="1" ht="12.75" x14ac:dyDescent="0.2"/>
    <row r="5" spans="1:6" s="85" customFormat="1" x14ac:dyDescent="0.2"/>
    <row r="6" spans="1:6" s="85" customFormat="1" ht="18" x14ac:dyDescent="0.25">
      <c r="A6" s="105" t="s">
        <v>22</v>
      </c>
      <c r="B6" s="255"/>
      <c r="C6" s="255"/>
      <c r="D6" s="255"/>
      <c r="E6" s="255"/>
      <c r="F6" s="255"/>
    </row>
    <row r="7" spans="1:6" s="85" customFormat="1" ht="30" customHeight="1" thickBot="1" x14ac:dyDescent="0.25">
      <c r="A7" s="254" t="s">
        <v>50</v>
      </c>
      <c r="B7" s="254"/>
      <c r="C7" s="254"/>
      <c r="D7" s="254"/>
      <c r="E7" s="254"/>
      <c r="F7" s="254"/>
    </row>
    <row r="8" spans="1:6" ht="19.5" thickBot="1" x14ac:dyDescent="0.35">
      <c r="A8" s="32" t="s">
        <v>21</v>
      </c>
      <c r="B8" s="71"/>
      <c r="C8" s="72"/>
      <c r="D8" s="73" t="s">
        <v>20</v>
      </c>
      <c r="E8" s="74"/>
      <c r="F8" s="75"/>
    </row>
    <row r="9" spans="1:6" ht="18.75" x14ac:dyDescent="0.3">
      <c r="A9" s="32" t="s">
        <v>19</v>
      </c>
      <c r="B9" s="72"/>
      <c r="C9" s="72"/>
      <c r="D9" s="35">
        <v>159.6</v>
      </c>
      <c r="E9" s="34" t="s">
        <v>52</v>
      </c>
      <c r="F9" s="33"/>
    </row>
    <row r="10" spans="1:6" ht="18.75" x14ac:dyDescent="0.3">
      <c r="A10" s="32" t="s">
        <v>18</v>
      </c>
      <c r="B10" s="76" t="s">
        <v>27</v>
      </c>
      <c r="C10" s="76"/>
      <c r="D10" s="31">
        <v>250</v>
      </c>
      <c r="E10" s="30" t="s">
        <v>16</v>
      </c>
      <c r="F10" s="26"/>
    </row>
    <row r="11" spans="1:6" ht="15.75" x14ac:dyDescent="0.25">
      <c r="A11" s="29" t="s">
        <v>36</v>
      </c>
      <c r="B11" s="77">
        <v>5</v>
      </c>
      <c r="C11" s="77"/>
      <c r="D11" s="28">
        <f>(B11*D10)</f>
        <v>1250</v>
      </c>
      <c r="E11" s="27" t="s">
        <v>15</v>
      </c>
      <c r="F11" s="26"/>
    </row>
    <row r="12" spans="1:6" ht="36" customHeight="1" x14ac:dyDescent="0.3">
      <c r="A12" s="24" t="s">
        <v>14</v>
      </c>
      <c r="B12" s="78"/>
      <c r="C12" s="78"/>
      <c r="D12" s="25">
        <f>D28*12/B11</f>
        <v>136.80000000000001</v>
      </c>
      <c r="E12" s="79" t="s">
        <v>46</v>
      </c>
      <c r="F12" s="80"/>
    </row>
    <row r="13" spans="1:6" ht="18.75" customHeight="1" x14ac:dyDescent="0.3">
      <c r="A13" s="24" t="s">
        <v>13</v>
      </c>
      <c r="B13" s="83"/>
      <c r="C13" s="78"/>
      <c r="D13" s="81"/>
      <c r="E13" s="82"/>
      <c r="F13" s="36"/>
    </row>
    <row r="14" spans="1:6" ht="18.75" customHeight="1" x14ac:dyDescent="0.3">
      <c r="A14" s="24" t="s">
        <v>12</v>
      </c>
      <c r="B14" s="78"/>
      <c r="C14" s="78"/>
      <c r="D14" s="81"/>
      <c r="E14" s="82"/>
      <c r="F14" s="37"/>
    </row>
    <row r="15" spans="1:6" ht="18.75" customHeight="1" x14ac:dyDescent="0.3">
      <c r="A15" s="22"/>
      <c r="B15" s="23"/>
      <c r="C15" s="23"/>
      <c r="D15" s="70"/>
      <c r="E15" s="70"/>
      <c r="F15" s="70"/>
    </row>
    <row r="16" spans="1:6" ht="18.75" customHeight="1" x14ac:dyDescent="0.35">
      <c r="A16" s="22"/>
      <c r="B16" s="57" t="s">
        <v>11</v>
      </c>
      <c r="C16" s="58"/>
      <c r="D16" s="21"/>
      <c r="E16" s="21"/>
      <c r="F16" s="20"/>
    </row>
    <row r="17" spans="1:14" ht="19.5" thickBot="1" x14ac:dyDescent="0.35">
      <c r="A17" s="59" t="s">
        <v>10</v>
      </c>
      <c r="B17" s="59"/>
      <c r="C17" s="59"/>
      <c r="D17" s="59"/>
      <c r="E17" s="59"/>
      <c r="F17" s="59"/>
    </row>
    <row r="18" spans="1:14" ht="75" x14ac:dyDescent="0.25">
      <c r="A18" s="60"/>
      <c r="B18" s="61"/>
      <c r="C18" s="64" t="s">
        <v>59</v>
      </c>
      <c r="D18" s="19" t="s">
        <v>9</v>
      </c>
      <c r="E18" s="66" t="s">
        <v>47</v>
      </c>
      <c r="F18" s="68" t="s">
        <v>8</v>
      </c>
    </row>
    <row r="19" spans="1:14" x14ac:dyDescent="0.25">
      <c r="A19" s="62"/>
      <c r="B19" s="63"/>
      <c r="C19" s="65"/>
      <c r="D19" s="18">
        <v>0.9</v>
      </c>
      <c r="E19" s="67"/>
      <c r="F19" s="69"/>
      <c r="H19" s="17"/>
    </row>
    <row r="20" spans="1:14" ht="30.2" customHeight="1" thickBot="1" x14ac:dyDescent="0.3">
      <c r="A20" s="243" t="s">
        <v>49</v>
      </c>
      <c r="B20" s="244"/>
      <c r="C20" s="253">
        <f>($B$11*$D$9)*F20/12</f>
        <v>4.5220000000000002</v>
      </c>
      <c r="D20" s="253">
        <f>ROUNDDOWN($D$19*C20,0)</f>
        <v>4</v>
      </c>
      <c r="E20" s="253"/>
      <c r="F20" s="3">
        <v>6.8000000000000005E-2</v>
      </c>
    </row>
    <row r="21" spans="1:14" ht="30.2" customHeight="1" thickBot="1" x14ac:dyDescent="0.3">
      <c r="A21" s="47" t="s">
        <v>32</v>
      </c>
      <c r="B21" s="48"/>
      <c r="C21" s="38">
        <f>($B$11*D9)*0.048/12</f>
        <v>3.1920000000000002</v>
      </c>
      <c r="D21" s="38">
        <f>ROUNDDOWN($D$19*C21,0)</f>
        <v>2</v>
      </c>
      <c r="E21" s="39"/>
      <c r="F21" s="3">
        <v>8.7999999999999995E-2</v>
      </c>
    </row>
    <row r="22" spans="1:14" ht="30.2" customHeight="1" thickBot="1" x14ac:dyDescent="0.3">
      <c r="A22" s="49" t="s">
        <v>7</v>
      </c>
      <c r="B22" s="50"/>
      <c r="C22" s="15">
        <f>($B$11*D9)*0.094/12</f>
        <v>6.2510000000000003</v>
      </c>
      <c r="D22" s="15">
        <f>ROUNDDOWN($D$19*C22,0)</f>
        <v>5</v>
      </c>
      <c r="E22" s="14"/>
      <c r="F22" s="3">
        <v>0.10299999999999999</v>
      </c>
    </row>
    <row r="23" spans="1:14" ht="30.2" customHeight="1" thickBot="1" x14ac:dyDescent="0.3">
      <c r="A23" s="51" t="s">
        <v>6</v>
      </c>
      <c r="B23" s="52"/>
      <c r="C23" s="13">
        <f>($B$11*D9)*0.077/12</f>
        <v>5.1204999999999998</v>
      </c>
      <c r="D23" s="13">
        <f>ROUNDDOWN($D$19*C23,0)</f>
        <v>4</v>
      </c>
      <c r="E23" s="12"/>
      <c r="F23" s="3">
        <v>6.3E-2</v>
      </c>
      <c r="N23" t="s">
        <v>2</v>
      </c>
    </row>
    <row r="24" spans="1:14" ht="30.2" customHeight="1" thickBot="1" x14ac:dyDescent="0.3">
      <c r="A24" s="53" t="s">
        <v>5</v>
      </c>
      <c r="B24" s="54"/>
      <c r="C24" s="11">
        <f>($B$11*D9)*0.275/12</f>
        <v>18.287500000000001</v>
      </c>
      <c r="D24" s="11">
        <f>ROUNDUP($D$19*C24,0)</f>
        <v>17</v>
      </c>
      <c r="E24" s="10"/>
      <c r="F24" s="3">
        <v>0.27400000000000002</v>
      </c>
    </row>
    <row r="25" spans="1:14" ht="30.2" customHeight="1" thickBot="1" x14ac:dyDescent="0.3">
      <c r="A25" s="55" t="s">
        <v>4</v>
      </c>
      <c r="B25" s="56"/>
      <c r="C25" s="9">
        <f>($B$11*D9)*0.142/12</f>
        <v>9.4429999999999996</v>
      </c>
      <c r="D25" s="9">
        <f>ROUNDDOWN($D$19*C25,0)</f>
        <v>8</v>
      </c>
      <c r="E25" s="8"/>
      <c r="F25" s="3">
        <v>0.13400000000000001</v>
      </c>
      <c r="H25" t="s">
        <v>2</v>
      </c>
    </row>
    <row r="26" spans="1:14" ht="30.2" customHeight="1" thickBot="1" x14ac:dyDescent="0.3">
      <c r="A26" s="40" t="s">
        <v>3</v>
      </c>
      <c r="B26" s="41"/>
      <c r="C26" s="7">
        <f>($B$11*D9)*0.199/12</f>
        <v>13.233500000000001</v>
      </c>
      <c r="D26" s="7">
        <f>ROUNDUP($D$19*C26,0)</f>
        <v>12</v>
      </c>
      <c r="E26" s="6"/>
      <c r="F26" s="3">
        <v>0.19800000000000001</v>
      </c>
      <c r="G26" t="s">
        <v>2</v>
      </c>
    </row>
    <row r="27" spans="1:14" ht="30.2" customHeight="1" thickBot="1" x14ac:dyDescent="0.3">
      <c r="A27" s="42" t="s">
        <v>1</v>
      </c>
      <c r="B27" s="43"/>
      <c r="C27" s="5">
        <f>($B$11*D9)*0.086/12</f>
        <v>5.7190000000000003</v>
      </c>
      <c r="D27" s="5">
        <f>ROUNDDOWN($D$19*C27,0)</f>
        <v>5</v>
      </c>
      <c r="E27" s="4"/>
      <c r="F27" s="3">
        <v>7.1999999999999995E-2</v>
      </c>
    </row>
    <row r="28" spans="1:14" ht="30.2" customHeight="1" thickBot="1" x14ac:dyDescent="0.3">
      <c r="A28" s="44" t="s">
        <v>0</v>
      </c>
      <c r="B28" s="45"/>
      <c r="C28" s="2">
        <f>SUM(C20:C27)</f>
        <v>65.768500000000003</v>
      </c>
      <c r="D28" s="2">
        <f>SUM(D20:D27)</f>
        <v>57</v>
      </c>
      <c r="E28" s="2">
        <f>SUM(E20:E27)</f>
        <v>0</v>
      </c>
      <c r="F28" s="1"/>
    </row>
    <row r="29" spans="1:14" ht="37.5" customHeight="1" x14ac:dyDescent="0.25">
      <c r="A29" s="46"/>
      <c r="B29" s="46"/>
      <c r="C29" s="46"/>
      <c r="D29" s="46"/>
      <c r="E29" s="46"/>
      <c r="F29" s="46"/>
    </row>
    <row r="30" spans="1:14" ht="15.75" customHeight="1" x14ac:dyDescent="0.25">
      <c r="A30" s="46"/>
      <c r="B30" s="46"/>
      <c r="C30" s="46"/>
      <c r="D30" s="46"/>
      <c r="E30" s="46"/>
      <c r="F30" s="46"/>
    </row>
    <row r="31" spans="1:14" x14ac:dyDescent="0.25">
      <c r="A31" s="46"/>
      <c r="B31" s="46"/>
      <c r="C31" s="46"/>
      <c r="D31" s="46"/>
      <c r="E31" s="46"/>
      <c r="F31" s="46"/>
    </row>
  </sheetData>
  <protectedRanges>
    <protectedRange sqref="B8:C15" name="Troop Data"/>
    <protectedRange sqref="D19" name="Percentage Entry"/>
    <protectedRange sqref="E20 E22:E27" name="Initial Order column"/>
    <protectedRange sqref="E21" name="Initial Order column_1"/>
  </protectedRanges>
  <mergeCells count="30">
    <mergeCell ref="A26:B26"/>
    <mergeCell ref="A27:B27"/>
    <mergeCell ref="A28:B28"/>
    <mergeCell ref="A29:F31"/>
    <mergeCell ref="A20:B20"/>
    <mergeCell ref="A21:B21"/>
    <mergeCell ref="A22:B22"/>
    <mergeCell ref="A23:B23"/>
    <mergeCell ref="A24:B24"/>
    <mergeCell ref="A25:B25"/>
    <mergeCell ref="B16:C16"/>
    <mergeCell ref="A17:F17"/>
    <mergeCell ref="A18:B19"/>
    <mergeCell ref="C18:C19"/>
    <mergeCell ref="E18:E19"/>
    <mergeCell ref="F18:F19"/>
    <mergeCell ref="D15:F15"/>
    <mergeCell ref="A6:F6"/>
    <mergeCell ref="B8:C8"/>
    <mergeCell ref="D8:F8"/>
    <mergeCell ref="B9:C9"/>
    <mergeCell ref="B10:C10"/>
    <mergeCell ref="B11:C11"/>
    <mergeCell ref="D13:E13"/>
    <mergeCell ref="D14:E14"/>
    <mergeCell ref="B12:C12"/>
    <mergeCell ref="E12:F12"/>
    <mergeCell ref="B13:C13"/>
    <mergeCell ref="B14:C14"/>
    <mergeCell ref="A7:F7"/>
  </mergeCells>
  <pageMargins left="0.25" right="0.25" top="0.75" bottom="0.75" header="0.3" footer="0.3"/>
  <pageSetup scale="9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selection activeCell="A20" sqref="A20:E20"/>
    </sheetView>
  </sheetViews>
  <sheetFormatPr defaultRowHeight="15" x14ac:dyDescent="0.25"/>
  <cols>
    <col min="1" max="1" width="18.85546875" customWidth="1"/>
    <col min="3" max="3" width="19.42578125" customWidth="1"/>
    <col min="4" max="4" width="17" customWidth="1"/>
    <col min="5" max="5" width="13.5703125" customWidth="1"/>
    <col min="6" max="6" width="18.7109375" customWidth="1"/>
  </cols>
  <sheetData>
    <row r="1" spans="1:6" s="163" customFormat="1" ht="12.75" x14ac:dyDescent="0.2"/>
    <row r="2" spans="1:6" s="163" customFormat="1" ht="12.75" x14ac:dyDescent="0.2"/>
    <row r="3" spans="1:6" s="163" customFormat="1" ht="12.75" x14ac:dyDescent="0.2"/>
    <row r="4" spans="1:6" s="163" customFormat="1" ht="12.75" x14ac:dyDescent="0.2"/>
    <row r="5" spans="1:6" s="163" customFormat="1" ht="12.75" x14ac:dyDescent="0.2"/>
    <row r="6" spans="1:6" s="85" customFormat="1" ht="18" x14ac:dyDescent="0.25">
      <c r="A6" s="105" t="s">
        <v>22</v>
      </c>
      <c r="B6" s="255"/>
      <c r="C6" s="255"/>
      <c r="D6" s="255"/>
      <c r="E6" s="255"/>
      <c r="F6" s="255"/>
    </row>
    <row r="7" spans="1:6" s="85" customFormat="1" ht="30" customHeight="1" thickBot="1" x14ac:dyDescent="0.25">
      <c r="A7" s="254" t="s">
        <v>50</v>
      </c>
      <c r="B7" s="254"/>
      <c r="C7" s="254"/>
      <c r="D7" s="254"/>
      <c r="E7" s="254"/>
      <c r="F7" s="254"/>
    </row>
    <row r="8" spans="1:6" ht="19.5" thickBot="1" x14ac:dyDescent="0.35">
      <c r="A8" s="32" t="s">
        <v>21</v>
      </c>
      <c r="B8" s="71"/>
      <c r="C8" s="72"/>
      <c r="D8" s="73" t="s">
        <v>20</v>
      </c>
      <c r="E8" s="74"/>
      <c r="F8" s="75"/>
    </row>
    <row r="9" spans="1:6" ht="18.75" x14ac:dyDescent="0.3">
      <c r="A9" s="32" t="s">
        <v>19</v>
      </c>
      <c r="B9" s="72"/>
      <c r="C9" s="72"/>
      <c r="D9" s="35">
        <v>142.69999999999999</v>
      </c>
      <c r="E9" s="34" t="s">
        <v>60</v>
      </c>
      <c r="F9" s="33"/>
    </row>
    <row r="10" spans="1:6" ht="18.75" x14ac:dyDescent="0.3">
      <c r="A10" s="32" t="s">
        <v>18</v>
      </c>
      <c r="B10" s="76" t="s">
        <v>26</v>
      </c>
      <c r="C10" s="76"/>
      <c r="D10" s="31">
        <v>250</v>
      </c>
      <c r="E10" s="30" t="s">
        <v>16</v>
      </c>
      <c r="F10" s="26"/>
    </row>
    <row r="11" spans="1:6" ht="15.75" x14ac:dyDescent="0.25">
      <c r="A11" s="29" t="s">
        <v>36</v>
      </c>
      <c r="B11" s="77">
        <v>5</v>
      </c>
      <c r="C11" s="77"/>
      <c r="D11" s="28">
        <f>(B11*D10)</f>
        <v>1250</v>
      </c>
      <c r="E11" s="27" t="s">
        <v>15</v>
      </c>
      <c r="F11" s="26"/>
    </row>
    <row r="12" spans="1:6" ht="36" customHeight="1" x14ac:dyDescent="0.3">
      <c r="A12" s="24" t="s">
        <v>14</v>
      </c>
      <c r="B12" s="78"/>
      <c r="C12" s="78"/>
      <c r="D12" s="25">
        <f>D28*12/B11</f>
        <v>122.4</v>
      </c>
      <c r="E12" s="79" t="s">
        <v>46</v>
      </c>
      <c r="F12" s="80"/>
    </row>
    <row r="13" spans="1:6" ht="18.75" customHeight="1" x14ac:dyDescent="0.3">
      <c r="A13" s="24" t="s">
        <v>13</v>
      </c>
      <c r="B13" s="83"/>
      <c r="C13" s="78"/>
      <c r="D13" s="81"/>
      <c r="E13" s="82"/>
      <c r="F13" s="36"/>
    </row>
    <row r="14" spans="1:6" ht="18.75" customHeight="1" x14ac:dyDescent="0.3">
      <c r="A14" s="24" t="s">
        <v>12</v>
      </c>
      <c r="B14" s="78"/>
      <c r="C14" s="78"/>
      <c r="D14" s="81"/>
      <c r="E14" s="82"/>
      <c r="F14" s="37"/>
    </row>
    <row r="15" spans="1:6" ht="18.75" customHeight="1" x14ac:dyDescent="0.3">
      <c r="A15" s="22"/>
      <c r="B15" s="23"/>
      <c r="C15" s="23"/>
      <c r="D15" s="70"/>
      <c r="E15" s="70"/>
      <c r="F15" s="70"/>
    </row>
    <row r="16" spans="1:6" ht="18.75" customHeight="1" x14ac:dyDescent="0.35">
      <c r="A16" s="22"/>
      <c r="B16" s="57" t="s">
        <v>11</v>
      </c>
      <c r="C16" s="58"/>
      <c r="D16" s="21"/>
      <c r="E16" s="21"/>
      <c r="F16" s="20"/>
    </row>
    <row r="17" spans="1:14" ht="19.5" thickBot="1" x14ac:dyDescent="0.35">
      <c r="A17" s="59" t="s">
        <v>10</v>
      </c>
      <c r="B17" s="59"/>
      <c r="C17" s="59"/>
      <c r="D17" s="59"/>
      <c r="E17" s="59"/>
      <c r="F17" s="59"/>
    </row>
    <row r="18" spans="1:14" ht="75" x14ac:dyDescent="0.25">
      <c r="A18" s="60"/>
      <c r="B18" s="61"/>
      <c r="C18" s="64" t="s">
        <v>61</v>
      </c>
      <c r="D18" s="19" t="s">
        <v>9</v>
      </c>
      <c r="E18" s="66" t="s">
        <v>47</v>
      </c>
      <c r="F18" s="68" t="s">
        <v>8</v>
      </c>
    </row>
    <row r="19" spans="1:14" x14ac:dyDescent="0.25">
      <c r="A19" s="62"/>
      <c r="B19" s="63"/>
      <c r="C19" s="65"/>
      <c r="D19" s="18">
        <v>0.9</v>
      </c>
      <c r="E19" s="67"/>
      <c r="F19" s="69"/>
      <c r="H19" s="17"/>
    </row>
    <row r="20" spans="1:14" ht="30.2" customHeight="1" thickBot="1" x14ac:dyDescent="0.3">
      <c r="A20" s="243" t="s">
        <v>49</v>
      </c>
      <c r="B20" s="244"/>
      <c r="C20" s="253">
        <f>($B$11*$D$9)*F20/12</f>
        <v>4.043166666666667</v>
      </c>
      <c r="D20" s="253">
        <f>ROUNDDOWN($D$19*C20,0)</f>
        <v>3</v>
      </c>
      <c r="E20" s="253"/>
      <c r="F20" s="3">
        <v>6.8000000000000005E-2</v>
      </c>
    </row>
    <row r="21" spans="1:14" ht="30.2" customHeight="1" thickBot="1" x14ac:dyDescent="0.3">
      <c r="A21" s="47" t="s">
        <v>32</v>
      </c>
      <c r="B21" s="48"/>
      <c r="C21" s="38">
        <f>($B$11*D9)*0.048/12</f>
        <v>2.8539999999999996</v>
      </c>
      <c r="D21" s="38">
        <f>ROUNDDOWN($D$19*C21,0)</f>
        <v>2</v>
      </c>
      <c r="E21" s="39"/>
      <c r="F21" s="3">
        <v>8.7999999999999995E-2</v>
      </c>
    </row>
    <row r="22" spans="1:14" ht="30.2" customHeight="1" thickBot="1" x14ac:dyDescent="0.3">
      <c r="A22" s="49" t="s">
        <v>7</v>
      </c>
      <c r="B22" s="50"/>
      <c r="C22" s="15">
        <f>($B$11*D9)*0.094/12</f>
        <v>5.5890833333333338</v>
      </c>
      <c r="D22" s="15">
        <f>ROUNDDOWN($D$19*C22,0)</f>
        <v>5</v>
      </c>
      <c r="E22" s="14"/>
      <c r="F22" s="3">
        <v>0.10299999999999999</v>
      </c>
    </row>
    <row r="23" spans="1:14" ht="30.2" customHeight="1" thickBot="1" x14ac:dyDescent="0.3">
      <c r="A23" s="51" t="s">
        <v>6</v>
      </c>
      <c r="B23" s="52"/>
      <c r="C23" s="13">
        <f>($B$11*D9)*0.077/12</f>
        <v>4.5782916666666669</v>
      </c>
      <c r="D23" s="13">
        <f>ROUNDDOWN($D$19*C23,0)</f>
        <v>4</v>
      </c>
      <c r="E23" s="12"/>
      <c r="F23" s="3">
        <v>6.3E-2</v>
      </c>
      <c r="N23" t="s">
        <v>2</v>
      </c>
    </row>
    <row r="24" spans="1:14" ht="30.2" customHeight="1" thickBot="1" x14ac:dyDescent="0.3">
      <c r="A24" s="53" t="s">
        <v>5</v>
      </c>
      <c r="B24" s="54"/>
      <c r="C24" s="11">
        <f>($B$11*D9)*0.275/12</f>
        <v>16.351041666666667</v>
      </c>
      <c r="D24" s="11">
        <f>ROUNDUP($D$19*C24,0)</f>
        <v>15</v>
      </c>
      <c r="E24" s="10"/>
      <c r="F24" s="3">
        <v>0.27400000000000002</v>
      </c>
    </row>
    <row r="25" spans="1:14" ht="30.2" customHeight="1" thickBot="1" x14ac:dyDescent="0.3">
      <c r="A25" s="55" t="s">
        <v>4</v>
      </c>
      <c r="B25" s="56"/>
      <c r="C25" s="9">
        <f>($B$11*D9)*0.142/12</f>
        <v>8.4430833333333322</v>
      </c>
      <c r="D25" s="9">
        <f>ROUNDDOWN($D$19*C25,0)</f>
        <v>7</v>
      </c>
      <c r="E25" s="8"/>
      <c r="F25" s="3">
        <v>0.13400000000000001</v>
      </c>
      <c r="H25" t="s">
        <v>2</v>
      </c>
    </row>
    <row r="26" spans="1:14" ht="30.2" customHeight="1" thickBot="1" x14ac:dyDescent="0.3">
      <c r="A26" s="40" t="s">
        <v>3</v>
      </c>
      <c r="B26" s="41"/>
      <c r="C26" s="7">
        <f>($B$11*D9)*0.199/12</f>
        <v>11.832208333333334</v>
      </c>
      <c r="D26" s="7">
        <f>ROUNDUP($D$19*C26,0)</f>
        <v>11</v>
      </c>
      <c r="E26" s="6"/>
      <c r="F26" s="3">
        <v>0.19800000000000001</v>
      </c>
      <c r="G26" t="s">
        <v>2</v>
      </c>
    </row>
    <row r="27" spans="1:14" ht="30.2" customHeight="1" thickBot="1" x14ac:dyDescent="0.3">
      <c r="A27" s="42" t="s">
        <v>1</v>
      </c>
      <c r="B27" s="43"/>
      <c r="C27" s="5">
        <f>($B$11*D9)*0.086/12</f>
        <v>5.1134166666666667</v>
      </c>
      <c r="D27" s="5">
        <f>ROUNDDOWN($D$19*C27,0)</f>
        <v>4</v>
      </c>
      <c r="E27" s="4"/>
      <c r="F27" s="3">
        <v>7.1999999999999995E-2</v>
      </c>
    </row>
    <row r="28" spans="1:14" ht="30.2" customHeight="1" thickBot="1" x14ac:dyDescent="0.3">
      <c r="A28" s="44" t="s">
        <v>0</v>
      </c>
      <c r="B28" s="45"/>
      <c r="C28" s="2">
        <f>SUM(C20:C27)</f>
        <v>58.804291666666671</v>
      </c>
      <c r="D28" s="2">
        <f>SUM(D20:D27)</f>
        <v>51</v>
      </c>
      <c r="E28" s="2">
        <f>SUM(E20:E27)</f>
        <v>0</v>
      </c>
      <c r="F28" s="1"/>
    </row>
    <row r="29" spans="1:14" ht="37.5" customHeight="1" x14ac:dyDescent="0.25">
      <c r="A29" s="46"/>
      <c r="B29" s="46"/>
      <c r="C29" s="46"/>
      <c r="D29" s="46"/>
      <c r="E29" s="46"/>
      <c r="F29" s="46"/>
    </row>
    <row r="30" spans="1:14" ht="15.75" customHeight="1" x14ac:dyDescent="0.25">
      <c r="A30" s="46"/>
      <c r="B30" s="46"/>
      <c r="C30" s="46"/>
      <c r="D30" s="46"/>
      <c r="E30" s="46"/>
      <c r="F30" s="46"/>
    </row>
    <row r="31" spans="1:14" x14ac:dyDescent="0.25">
      <c r="A31" s="46"/>
      <c r="B31" s="46"/>
      <c r="C31" s="46"/>
      <c r="D31" s="46"/>
      <c r="E31" s="46"/>
      <c r="F31" s="46"/>
    </row>
  </sheetData>
  <protectedRanges>
    <protectedRange sqref="B8:C15" name="Troop Data"/>
    <protectedRange sqref="D19" name="Percentage Entry"/>
    <protectedRange sqref="E20 E22:E27" name="Initial Order column"/>
    <protectedRange sqref="E21" name="Initial Order column_1"/>
  </protectedRanges>
  <mergeCells count="30">
    <mergeCell ref="A26:B26"/>
    <mergeCell ref="A27:B27"/>
    <mergeCell ref="A28:B28"/>
    <mergeCell ref="A29:F31"/>
    <mergeCell ref="A20:B20"/>
    <mergeCell ref="A21:B21"/>
    <mergeCell ref="A22:B22"/>
    <mergeCell ref="A23:B23"/>
    <mergeCell ref="A24:B24"/>
    <mergeCell ref="A25:B25"/>
    <mergeCell ref="B16:C16"/>
    <mergeCell ref="A17:F17"/>
    <mergeCell ref="A18:B19"/>
    <mergeCell ref="C18:C19"/>
    <mergeCell ref="E18:E19"/>
    <mergeCell ref="F18:F19"/>
    <mergeCell ref="D15:F15"/>
    <mergeCell ref="A6:F6"/>
    <mergeCell ref="B8:C8"/>
    <mergeCell ref="D8:F8"/>
    <mergeCell ref="B9:C9"/>
    <mergeCell ref="B10:C10"/>
    <mergeCell ref="B11:C11"/>
    <mergeCell ref="D13:E13"/>
    <mergeCell ref="D14:E14"/>
    <mergeCell ref="B12:C12"/>
    <mergeCell ref="E12:F12"/>
    <mergeCell ref="B13:C13"/>
    <mergeCell ref="B14:C14"/>
    <mergeCell ref="A7:F7"/>
  </mergeCells>
  <pageMargins left="0.25" right="0.25" top="0.75" bottom="0.75" header="0.3" footer="0.3"/>
  <pageSetup scale="9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selection activeCell="C1" sqref="C1"/>
    </sheetView>
  </sheetViews>
  <sheetFormatPr defaultRowHeight="15" x14ac:dyDescent="0.25"/>
  <cols>
    <col min="1" max="1" width="18.28515625" customWidth="1"/>
    <col min="3" max="3" width="19.42578125" customWidth="1"/>
    <col min="4" max="4" width="17" customWidth="1"/>
    <col min="5" max="5" width="13.5703125" customWidth="1"/>
    <col min="6" max="6" width="18.7109375" customWidth="1"/>
  </cols>
  <sheetData>
    <row r="1" spans="1:6" s="163" customFormat="1" ht="12.75" x14ac:dyDescent="0.2"/>
    <row r="2" spans="1:6" s="163" customFormat="1" ht="12.75" x14ac:dyDescent="0.2"/>
    <row r="3" spans="1:6" s="163" customFormat="1" ht="12.75" x14ac:dyDescent="0.2"/>
    <row r="4" spans="1:6" s="163" customFormat="1" ht="12.75" x14ac:dyDescent="0.2"/>
    <row r="5" spans="1:6" s="163" customFormat="1" ht="12.75" x14ac:dyDescent="0.2"/>
    <row r="6" spans="1:6" s="163" customFormat="1" ht="18" x14ac:dyDescent="0.25">
      <c r="A6" s="105" t="s">
        <v>22</v>
      </c>
      <c r="B6" s="255"/>
      <c r="C6" s="255"/>
      <c r="D6" s="255"/>
      <c r="E6" s="255"/>
      <c r="F6" s="255"/>
    </row>
    <row r="7" spans="1:6" s="163" customFormat="1" ht="30" customHeight="1" thickBot="1" x14ac:dyDescent="0.25">
      <c r="A7" s="254" t="s">
        <v>50</v>
      </c>
      <c r="B7" s="254"/>
      <c r="C7" s="254"/>
      <c r="D7" s="254"/>
      <c r="E7" s="254"/>
      <c r="F7" s="254"/>
    </row>
    <row r="8" spans="1:6" ht="19.5" thickBot="1" x14ac:dyDescent="0.35">
      <c r="A8" s="32" t="s">
        <v>21</v>
      </c>
      <c r="B8" s="71"/>
      <c r="C8" s="72"/>
      <c r="D8" s="73" t="s">
        <v>20</v>
      </c>
      <c r="E8" s="74"/>
      <c r="F8" s="75"/>
    </row>
    <row r="9" spans="1:6" ht="18.75" x14ac:dyDescent="0.3">
      <c r="A9" s="32" t="s">
        <v>19</v>
      </c>
      <c r="B9" s="72"/>
      <c r="C9" s="72"/>
      <c r="D9" s="35">
        <v>217.1</v>
      </c>
      <c r="E9" s="34" t="s">
        <v>53</v>
      </c>
      <c r="F9" s="33"/>
    </row>
    <row r="10" spans="1:6" ht="18.75" x14ac:dyDescent="0.3">
      <c r="A10" s="32" t="s">
        <v>18</v>
      </c>
      <c r="B10" s="76" t="s">
        <v>28</v>
      </c>
      <c r="C10" s="76"/>
      <c r="D10" s="31">
        <v>250</v>
      </c>
      <c r="E10" s="30" t="s">
        <v>16</v>
      </c>
      <c r="F10" s="26"/>
    </row>
    <row r="11" spans="1:6" ht="15.75" x14ac:dyDescent="0.25">
      <c r="A11" s="29" t="s">
        <v>36</v>
      </c>
      <c r="B11" s="77">
        <v>11</v>
      </c>
      <c r="C11" s="77"/>
      <c r="D11" s="28">
        <f>(B11*D10)</f>
        <v>2750</v>
      </c>
      <c r="E11" s="27" t="s">
        <v>15</v>
      </c>
      <c r="F11" s="26"/>
    </row>
    <row r="12" spans="1:6" ht="36" customHeight="1" x14ac:dyDescent="0.3">
      <c r="A12" s="24" t="s">
        <v>14</v>
      </c>
      <c r="B12" s="78"/>
      <c r="C12" s="78"/>
      <c r="D12" s="25">
        <f>D28*12/B11</f>
        <v>190.90909090909091</v>
      </c>
      <c r="E12" s="79" t="s">
        <v>46</v>
      </c>
      <c r="F12" s="80"/>
    </row>
    <row r="13" spans="1:6" ht="18.75" customHeight="1" x14ac:dyDescent="0.3">
      <c r="A13" s="24" t="s">
        <v>13</v>
      </c>
      <c r="B13" s="83"/>
      <c r="C13" s="78"/>
      <c r="D13" s="81"/>
      <c r="E13" s="82"/>
      <c r="F13" s="36"/>
    </row>
    <row r="14" spans="1:6" ht="18.75" customHeight="1" x14ac:dyDescent="0.3">
      <c r="A14" s="24" t="s">
        <v>12</v>
      </c>
      <c r="B14" s="78"/>
      <c r="C14" s="78"/>
      <c r="D14" s="81"/>
      <c r="E14" s="82"/>
      <c r="F14" s="37"/>
    </row>
    <row r="15" spans="1:6" ht="18.75" customHeight="1" x14ac:dyDescent="0.3">
      <c r="A15" s="22"/>
      <c r="B15" s="23"/>
      <c r="C15" s="23"/>
      <c r="D15" s="70"/>
      <c r="E15" s="70"/>
      <c r="F15" s="70"/>
    </row>
    <row r="16" spans="1:6" ht="18.75" customHeight="1" x14ac:dyDescent="0.35">
      <c r="A16" s="22"/>
      <c r="B16" s="57" t="s">
        <v>11</v>
      </c>
      <c r="C16" s="58"/>
      <c r="D16" s="21"/>
      <c r="E16" s="21"/>
      <c r="F16" s="20"/>
    </row>
    <row r="17" spans="1:14" ht="19.5" thickBot="1" x14ac:dyDescent="0.35">
      <c r="A17" s="59" t="s">
        <v>10</v>
      </c>
      <c r="B17" s="59"/>
      <c r="C17" s="59"/>
      <c r="D17" s="59"/>
      <c r="E17" s="59"/>
      <c r="F17" s="59"/>
    </row>
    <row r="18" spans="1:14" ht="75" x14ac:dyDescent="0.25">
      <c r="A18" s="60"/>
      <c r="B18" s="61"/>
      <c r="C18" s="64" t="s">
        <v>63</v>
      </c>
      <c r="D18" s="19" t="s">
        <v>9</v>
      </c>
      <c r="E18" s="66" t="s">
        <v>62</v>
      </c>
      <c r="F18" s="68" t="s">
        <v>8</v>
      </c>
    </row>
    <row r="19" spans="1:14" x14ac:dyDescent="0.25">
      <c r="A19" s="62"/>
      <c r="B19" s="63"/>
      <c r="C19" s="65"/>
      <c r="D19" s="18">
        <v>0.9</v>
      </c>
      <c r="E19" s="67"/>
      <c r="F19" s="69"/>
      <c r="H19" s="17"/>
    </row>
    <row r="20" spans="1:14" ht="30.2" customHeight="1" thickBot="1" x14ac:dyDescent="0.3">
      <c r="A20" s="243" t="s">
        <v>49</v>
      </c>
      <c r="B20" s="244"/>
      <c r="C20" s="253">
        <f>($B$11*$D$9)*F20/12</f>
        <v>13.532566666666668</v>
      </c>
      <c r="D20" s="253">
        <f>ROUNDDOWN($D$19*C20,0)</f>
        <v>12</v>
      </c>
      <c r="E20" s="253"/>
      <c r="F20" s="3">
        <v>6.8000000000000005E-2</v>
      </c>
    </row>
    <row r="21" spans="1:14" ht="30.2" customHeight="1" thickBot="1" x14ac:dyDescent="0.3">
      <c r="A21" s="47" t="s">
        <v>32</v>
      </c>
      <c r="B21" s="48"/>
      <c r="C21" s="38">
        <f>($B$11*D9)*0.048/12</f>
        <v>9.5524000000000004</v>
      </c>
      <c r="D21" s="38">
        <f>ROUNDDOWN($D$19*C21,0)</f>
        <v>8</v>
      </c>
      <c r="E21" s="39"/>
      <c r="F21" s="3">
        <v>8.7999999999999995E-2</v>
      </c>
    </row>
    <row r="22" spans="1:14" ht="30.2" customHeight="1" thickBot="1" x14ac:dyDescent="0.3">
      <c r="A22" s="49" t="s">
        <v>7</v>
      </c>
      <c r="B22" s="50"/>
      <c r="C22" s="15">
        <f>($B$11*D9)*0.094/12</f>
        <v>18.70678333333333</v>
      </c>
      <c r="D22" s="15">
        <f>ROUNDDOWN($D$19*C22,0)</f>
        <v>16</v>
      </c>
      <c r="E22" s="14"/>
      <c r="F22" s="3">
        <v>0.10299999999999999</v>
      </c>
    </row>
    <row r="23" spans="1:14" ht="30.2" customHeight="1" thickBot="1" x14ac:dyDescent="0.3">
      <c r="A23" s="51" t="s">
        <v>6</v>
      </c>
      <c r="B23" s="52"/>
      <c r="C23" s="13">
        <f>($B$11*D9)*0.077/12</f>
        <v>15.323641666666667</v>
      </c>
      <c r="D23" s="13">
        <f>ROUNDDOWN($D$19*C23,0)</f>
        <v>13</v>
      </c>
      <c r="E23" s="12"/>
      <c r="F23" s="3">
        <v>6.3E-2</v>
      </c>
      <c r="N23" t="s">
        <v>2</v>
      </c>
    </row>
    <row r="24" spans="1:14" ht="30.2" customHeight="1" thickBot="1" x14ac:dyDescent="0.3">
      <c r="A24" s="53" t="s">
        <v>5</v>
      </c>
      <c r="B24" s="54"/>
      <c r="C24" s="11">
        <f>($B$11*D9)*0.275/12</f>
        <v>54.727291666666673</v>
      </c>
      <c r="D24" s="11">
        <f>ROUNDUP($D$19*C24,0)</f>
        <v>50</v>
      </c>
      <c r="E24" s="10"/>
      <c r="F24" s="3">
        <v>0.27400000000000002</v>
      </c>
    </row>
    <row r="25" spans="1:14" ht="30.2" customHeight="1" thickBot="1" x14ac:dyDescent="0.3">
      <c r="A25" s="55" t="s">
        <v>4</v>
      </c>
      <c r="B25" s="56"/>
      <c r="C25" s="9">
        <f>($B$11*D9)*0.142/12</f>
        <v>28.259183333333329</v>
      </c>
      <c r="D25" s="9">
        <f>ROUNDDOWN($D$19*C25,0)</f>
        <v>25</v>
      </c>
      <c r="E25" s="8"/>
      <c r="F25" s="3">
        <v>0.13400000000000001</v>
      </c>
      <c r="H25" t="s">
        <v>2</v>
      </c>
    </row>
    <row r="26" spans="1:14" ht="30.2" customHeight="1" thickBot="1" x14ac:dyDescent="0.3">
      <c r="A26" s="40" t="s">
        <v>3</v>
      </c>
      <c r="B26" s="41"/>
      <c r="C26" s="7">
        <f>($B$11*D9)*0.199/12</f>
        <v>39.602658333333331</v>
      </c>
      <c r="D26" s="7">
        <f>ROUNDUP($D$19*C26,0)</f>
        <v>36</v>
      </c>
      <c r="E26" s="6"/>
      <c r="F26" s="3">
        <v>0.19800000000000001</v>
      </c>
      <c r="G26" t="s">
        <v>2</v>
      </c>
    </row>
    <row r="27" spans="1:14" ht="30.2" customHeight="1" thickBot="1" x14ac:dyDescent="0.3">
      <c r="A27" s="42" t="s">
        <v>1</v>
      </c>
      <c r="B27" s="43"/>
      <c r="C27" s="5">
        <f>($B$11*D9)*0.086/12</f>
        <v>17.114716666666663</v>
      </c>
      <c r="D27" s="5">
        <f>ROUNDDOWN($D$19*C27,0)</f>
        <v>15</v>
      </c>
      <c r="E27" s="4"/>
      <c r="F27" s="3">
        <v>7.1999999999999995E-2</v>
      </c>
    </row>
    <row r="28" spans="1:14" ht="30.2" customHeight="1" thickBot="1" x14ac:dyDescent="0.3">
      <c r="A28" s="44" t="s">
        <v>0</v>
      </c>
      <c r="B28" s="45"/>
      <c r="C28" s="2">
        <f>SUM(C20:C27)</f>
        <v>196.81924166666664</v>
      </c>
      <c r="D28" s="2">
        <f>SUM(D20:D27)</f>
        <v>175</v>
      </c>
      <c r="E28" s="2">
        <f>SUM(E20:E27)</f>
        <v>0</v>
      </c>
      <c r="F28" s="1"/>
    </row>
    <row r="29" spans="1:14" ht="37.5" customHeight="1" x14ac:dyDescent="0.25">
      <c r="A29" s="46"/>
      <c r="B29" s="46"/>
      <c r="C29" s="46"/>
      <c r="D29" s="46"/>
      <c r="E29" s="46"/>
      <c r="F29" s="46"/>
    </row>
    <row r="30" spans="1:14" ht="15.75" customHeight="1" x14ac:dyDescent="0.25">
      <c r="A30" s="46"/>
      <c r="B30" s="46"/>
      <c r="C30" s="46"/>
      <c r="D30" s="46"/>
      <c r="E30" s="46"/>
      <c r="F30" s="46"/>
    </row>
    <row r="31" spans="1:14" x14ac:dyDescent="0.25">
      <c r="A31" s="46"/>
      <c r="B31" s="46"/>
      <c r="C31" s="46"/>
      <c r="D31" s="46"/>
      <c r="E31" s="46"/>
      <c r="F31" s="46"/>
    </row>
  </sheetData>
  <protectedRanges>
    <protectedRange sqref="B8:C15" name="Troop Data"/>
    <protectedRange sqref="D19" name="Percentage Entry"/>
    <protectedRange sqref="E20 E22:E27" name="Initial Order column"/>
    <protectedRange sqref="E21" name="Initial Order column_1"/>
  </protectedRanges>
  <mergeCells count="30">
    <mergeCell ref="A26:B26"/>
    <mergeCell ref="A27:B27"/>
    <mergeCell ref="A28:B28"/>
    <mergeCell ref="A29:F31"/>
    <mergeCell ref="A20:B20"/>
    <mergeCell ref="A21:B21"/>
    <mergeCell ref="A22:B22"/>
    <mergeCell ref="A23:B23"/>
    <mergeCell ref="A24:B24"/>
    <mergeCell ref="A25:B25"/>
    <mergeCell ref="B16:C16"/>
    <mergeCell ref="A17:F17"/>
    <mergeCell ref="A18:B19"/>
    <mergeCell ref="C18:C19"/>
    <mergeCell ref="E18:E19"/>
    <mergeCell ref="F18:F19"/>
    <mergeCell ref="D15:F15"/>
    <mergeCell ref="B8:C8"/>
    <mergeCell ref="D8:F8"/>
    <mergeCell ref="B9:C9"/>
    <mergeCell ref="B10:C10"/>
    <mergeCell ref="B11:C11"/>
    <mergeCell ref="D13:E13"/>
    <mergeCell ref="D14:E14"/>
    <mergeCell ref="B12:C12"/>
    <mergeCell ref="E12:F12"/>
    <mergeCell ref="B13:C13"/>
    <mergeCell ref="B14:C14"/>
    <mergeCell ref="A6:F6"/>
    <mergeCell ref="A7:F7"/>
  </mergeCells>
  <pageMargins left="0.25" right="0.25" top="0.75" bottom="0.75" header="0.3" footer="0.3"/>
  <pageSetup scale="9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0173FE6BD4F84E9ABE95B5809704C8" ma:contentTypeVersion="13" ma:contentTypeDescription="Create a new document." ma:contentTypeScope="" ma:versionID="b3fa7468278e4f4a15782e224d7259aa">
  <xsd:schema xmlns:xsd="http://www.w3.org/2001/XMLSchema" xmlns:xs="http://www.w3.org/2001/XMLSchema" xmlns:p="http://schemas.microsoft.com/office/2006/metadata/properties" xmlns:ns3="53b6634b-dc45-4fd4-b564-056be3046950" xmlns:ns4="504b1dc5-f34c-423d-b8a1-6f0163427682" targetNamespace="http://schemas.microsoft.com/office/2006/metadata/properties" ma:root="true" ma:fieldsID="04456c5752c47480e0160788f57a4f85" ns3:_="" ns4:_="">
    <xsd:import namespace="53b6634b-dc45-4fd4-b564-056be3046950"/>
    <xsd:import namespace="504b1dc5-f34c-423d-b8a1-6f016342768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OCR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b6634b-dc45-4fd4-b564-056be304695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4b1dc5-f34c-423d-b8a1-6f01634276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80B4DC2-2AFD-4E22-BDDB-EAF29E0FE6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b6634b-dc45-4fd4-b564-056be3046950"/>
    <ds:schemaRef ds:uri="504b1dc5-f34c-423d-b8a1-6f01634276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73DF63-047A-4D14-9D6B-C39AADD20C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7F5D6-D5CE-49A2-8E91-882252674990}">
  <ds:schemaRefs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53b6634b-dc45-4fd4-b564-056be3046950"/>
    <ds:schemaRef ds:uri="http://schemas.microsoft.com/office/2006/documentManagement/types"/>
    <ds:schemaRef ds:uri="http://purl.org/dc/dcmitype/"/>
    <ds:schemaRef ds:uri="504b1dc5-f34c-423d-b8a1-6f016342768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Instructions</vt:lpstr>
      <vt:lpstr>Daisy</vt:lpstr>
      <vt:lpstr>Brownie</vt:lpstr>
      <vt:lpstr>Junior</vt:lpstr>
      <vt:lpstr>Cadette</vt:lpstr>
      <vt:lpstr>Senior</vt:lpstr>
      <vt:lpstr>Ambassador</vt:lpstr>
      <vt:lpstr>Group</vt:lpstr>
      <vt:lpstr>Ambassador!Print_Area</vt:lpstr>
      <vt:lpstr>Brownie!Print_Area</vt:lpstr>
      <vt:lpstr>Cadette!Print_Area</vt:lpstr>
      <vt:lpstr>Daisy!Print_Area</vt:lpstr>
      <vt:lpstr>Group!Print_Area</vt:lpstr>
      <vt:lpstr>Junior!Print_Area</vt:lpstr>
      <vt:lpstr>Senior!Print_Area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alauzier</dc:creator>
  <cp:lastModifiedBy>Michele Lofte</cp:lastModifiedBy>
  <dcterms:created xsi:type="dcterms:W3CDTF">2015-09-11T17:18:38Z</dcterms:created>
  <dcterms:modified xsi:type="dcterms:W3CDTF">2020-11-18T20:18:41Z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0x0101001D0173FE6BD4F84E9ABE95B5809704C8</vt:lpwstr>
  </property>
</Properties>
</file>